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2445" windowWidth="15480" windowHeight="8910"/>
  </bookViews>
  <sheets>
    <sheet name="พันธกิจที่ 1" sheetId="4" r:id="rId1"/>
    <sheet name="พันธกิจที่2" sheetId="5" r:id="rId2"/>
    <sheet name="พันธกิจที่3" sheetId="6" r:id="rId3"/>
    <sheet name="พันธกิจที่4" sheetId="7" r:id="rId4"/>
    <sheet name="Sheet2" sheetId="9" r:id="rId5"/>
    <sheet name="Sheet1" sheetId="10" state="hidden" r:id="rId6"/>
    <sheet name="Sheet3" sheetId="11" r:id="rId7"/>
    <sheet name="Sheet4" sheetId="12" r:id="rId8"/>
  </sheets>
  <definedNames>
    <definedName name="_xlnm._FilterDatabase" localSheetId="0" hidden="1">'พันธกิจที่ 1'!$Y$1:$Y$1012</definedName>
    <definedName name="_xlnm._FilterDatabase" localSheetId="1" hidden="1">พันธกิจที่2!$Y$1:$Y$253</definedName>
    <definedName name="_xlnm._FilterDatabase" localSheetId="2" hidden="1">พันธกิจที่3!$Y$1:$Y$408</definedName>
    <definedName name="_xlnm._FilterDatabase" localSheetId="3" hidden="1">พันธกิจที่4!$Y$1:$Y$284</definedName>
    <definedName name="_xlnm.Print_Area" localSheetId="0">'พันธกิจที่ 1'!$A$1:$Y$929</definedName>
    <definedName name="_xlnm.Print_Area" localSheetId="1">พันธกิจที่2!$A$1:$Y$216</definedName>
    <definedName name="_xlnm.Print_Area" localSheetId="2">พันธกิจที่3!$A$1:$Y$371</definedName>
    <definedName name="_xlnm.Print_Area" localSheetId="3">พันธกิจที่4!$A$1:$Y$211</definedName>
    <definedName name="_xlnm.Print_Titles" localSheetId="0">'พันธกิจที่ 1'!$3:$6</definedName>
    <definedName name="_xlnm.Print_Titles" localSheetId="1">พันธกิจที่2!$3:$6</definedName>
    <definedName name="_xlnm.Print_Titles" localSheetId="2">พันธกิจที่3!$3:$6</definedName>
    <definedName name="_xlnm.Print_Titles" localSheetId="3">พันธกิจที่4!$3:$6</definedName>
  </definedNames>
  <calcPr calcId="144525"/>
</workbook>
</file>

<file path=xl/calcChain.xml><?xml version="1.0" encoding="utf-8"?>
<calcChain xmlns="http://schemas.openxmlformats.org/spreadsheetml/2006/main">
  <c r="O111" i="4" l="1"/>
  <c r="O110" i="4"/>
  <c r="O109" i="4"/>
  <c r="G411" i="6" l="1"/>
  <c r="H411" i="6"/>
  <c r="I411" i="6"/>
  <c r="J411" i="6"/>
  <c r="F411" i="6"/>
  <c r="G261" i="5"/>
  <c r="H261" i="5"/>
  <c r="I261" i="5"/>
  <c r="J261" i="5"/>
  <c r="F261" i="5"/>
  <c r="G1023" i="4"/>
  <c r="H1023" i="4"/>
  <c r="I1023" i="4"/>
  <c r="J1023" i="4"/>
  <c r="F1023" i="4"/>
  <c r="G410" i="6"/>
  <c r="H410" i="6"/>
  <c r="I410" i="6"/>
  <c r="J410" i="6"/>
  <c r="F410" i="6"/>
  <c r="G260" i="5"/>
  <c r="H260" i="5"/>
  <c r="I260" i="5"/>
  <c r="F260" i="5"/>
  <c r="G1022" i="4"/>
  <c r="H1022" i="4"/>
  <c r="I1022" i="4"/>
  <c r="J1022" i="4"/>
  <c r="F1022" i="4"/>
  <c r="G259" i="5"/>
  <c r="H259" i="5"/>
  <c r="I259" i="5"/>
  <c r="J259" i="5"/>
  <c r="F259" i="5"/>
  <c r="H289" i="7"/>
  <c r="I289" i="7"/>
  <c r="J289" i="7"/>
  <c r="F289" i="7"/>
  <c r="G258" i="5"/>
  <c r="H258" i="5"/>
  <c r="I258" i="5"/>
  <c r="J258" i="5"/>
  <c r="F258" i="5"/>
  <c r="G1020" i="4"/>
  <c r="H1020" i="4"/>
  <c r="I1020" i="4"/>
  <c r="J1020" i="4"/>
  <c r="F1020" i="4"/>
  <c r="G1018" i="4"/>
  <c r="H1018" i="4"/>
  <c r="I1018" i="4"/>
  <c r="J1018" i="4"/>
  <c r="F1018" i="4"/>
  <c r="G1017" i="4"/>
  <c r="H1017" i="4"/>
  <c r="I1017" i="4"/>
  <c r="J1017" i="4"/>
  <c r="F1017" i="4"/>
  <c r="F288" i="7"/>
  <c r="G1016" i="4"/>
  <c r="H1016" i="4"/>
  <c r="I1016" i="4"/>
  <c r="J1016" i="4"/>
  <c r="F1016" i="4"/>
  <c r="G287" i="7"/>
  <c r="H287" i="7"/>
  <c r="I287" i="7"/>
  <c r="J287" i="7"/>
  <c r="F287" i="7"/>
  <c r="G1015" i="4"/>
  <c r="H1015" i="4"/>
  <c r="I1015" i="4"/>
  <c r="J1015" i="4"/>
  <c r="G256" i="5"/>
  <c r="H256" i="5"/>
  <c r="I256" i="5"/>
  <c r="J256" i="5"/>
  <c r="F256" i="5"/>
  <c r="F1015" i="4"/>
  <c r="G1014" i="4"/>
  <c r="H1014" i="4"/>
  <c r="I1014" i="4"/>
  <c r="J1014" i="4"/>
  <c r="F1014" i="4"/>
  <c r="H285" i="7"/>
  <c r="I285" i="7"/>
  <c r="J285" i="7"/>
  <c r="F285" i="7"/>
  <c r="G409" i="6"/>
  <c r="H409" i="6"/>
  <c r="I409" i="6"/>
  <c r="J409" i="6"/>
  <c r="F409" i="6"/>
  <c r="G254" i="5"/>
  <c r="H254" i="5"/>
  <c r="I254" i="5"/>
  <c r="J254" i="5"/>
  <c r="F254" i="5"/>
  <c r="F1013" i="4"/>
  <c r="C43" i="9" l="1"/>
  <c r="D43" i="9"/>
  <c r="B43" i="9"/>
  <c r="O129" i="5"/>
  <c r="O546" i="4" l="1"/>
  <c r="O545" i="4"/>
  <c r="O544" i="4"/>
  <c r="O713" i="4"/>
  <c r="O712" i="4"/>
  <c r="O711" i="4"/>
  <c r="O710" i="4"/>
  <c r="G11" i="5" l="1"/>
  <c r="G10" i="5" s="1"/>
  <c r="H11" i="5"/>
  <c r="H10" i="5" s="1"/>
  <c r="I11" i="5"/>
  <c r="I10" i="5" s="1"/>
  <c r="A37" i="9"/>
  <c r="F11" i="5"/>
  <c r="J745" i="4"/>
  <c r="I745" i="4"/>
  <c r="H745" i="4"/>
  <c r="G745" i="4"/>
  <c r="F745" i="4"/>
  <c r="G689" i="4"/>
  <c r="H689" i="4"/>
  <c r="I689" i="4"/>
  <c r="J689" i="4"/>
  <c r="G79" i="4"/>
  <c r="H79" i="4"/>
  <c r="I79" i="4"/>
  <c r="J79" i="4"/>
  <c r="F79" i="4"/>
  <c r="H894" i="4" l="1"/>
  <c r="I894" i="4"/>
  <c r="J894" i="4"/>
  <c r="G894" i="4"/>
  <c r="H892" i="4"/>
  <c r="I892" i="4"/>
  <c r="J892" i="4"/>
  <c r="G892" i="4"/>
  <c r="J511" i="4"/>
  <c r="I511" i="4"/>
  <c r="H511" i="4"/>
  <c r="G511" i="4"/>
  <c r="F511" i="4"/>
  <c r="F387" i="4"/>
  <c r="F504" i="4"/>
  <c r="G897" i="4" l="1"/>
  <c r="H897" i="4"/>
  <c r="I897" i="4"/>
  <c r="J897" i="4"/>
  <c r="F897" i="4"/>
  <c r="G875" i="4"/>
  <c r="H875" i="4"/>
  <c r="I875" i="4"/>
  <c r="J875" i="4"/>
  <c r="G871" i="4"/>
  <c r="H871" i="4"/>
  <c r="I871" i="4"/>
  <c r="J871" i="4"/>
  <c r="G869" i="4"/>
  <c r="H869" i="4"/>
  <c r="I869" i="4"/>
  <c r="J869" i="4"/>
  <c r="G867" i="4"/>
  <c r="H867" i="4"/>
  <c r="I867" i="4"/>
  <c r="J867" i="4"/>
  <c r="G856" i="4"/>
  <c r="H856" i="4"/>
  <c r="I856" i="4"/>
  <c r="J856" i="4"/>
  <c r="G844" i="4"/>
  <c r="H844" i="4"/>
  <c r="I844" i="4"/>
  <c r="J844" i="4"/>
  <c r="G828" i="4"/>
  <c r="H828" i="4"/>
  <c r="I828" i="4"/>
  <c r="J828" i="4"/>
  <c r="K828" i="4"/>
  <c r="G824" i="4"/>
  <c r="H824" i="4"/>
  <c r="I824" i="4"/>
  <c r="J824" i="4"/>
  <c r="G822" i="4"/>
  <c r="H822" i="4"/>
  <c r="I822" i="4"/>
  <c r="J822" i="4"/>
  <c r="G817" i="4"/>
  <c r="H817" i="4"/>
  <c r="I817" i="4"/>
  <c r="J817" i="4"/>
  <c r="G810" i="4"/>
  <c r="H810" i="4"/>
  <c r="I810" i="4"/>
  <c r="J810" i="4"/>
  <c r="G739" i="4"/>
  <c r="H739" i="4"/>
  <c r="I739" i="4"/>
  <c r="J739" i="4"/>
  <c r="G729" i="4"/>
  <c r="H729" i="4"/>
  <c r="I729" i="4"/>
  <c r="J729" i="4"/>
  <c r="G715" i="4"/>
  <c r="H715" i="4"/>
  <c r="I715" i="4"/>
  <c r="J715" i="4"/>
  <c r="G686" i="4"/>
  <c r="H686" i="4"/>
  <c r="I686" i="4"/>
  <c r="J686" i="4"/>
  <c r="G675" i="4"/>
  <c r="H675" i="4"/>
  <c r="I675" i="4"/>
  <c r="J675" i="4"/>
  <c r="G666" i="4"/>
  <c r="H666" i="4"/>
  <c r="I666" i="4"/>
  <c r="J666" i="4"/>
  <c r="G618" i="4"/>
  <c r="H618" i="4"/>
  <c r="I618" i="4"/>
  <c r="J618" i="4"/>
  <c r="G605" i="4"/>
  <c r="H605" i="4"/>
  <c r="I605" i="4"/>
  <c r="J605" i="4"/>
  <c r="G603" i="4"/>
  <c r="H603" i="4"/>
  <c r="I603" i="4"/>
  <c r="J603" i="4"/>
  <c r="G583" i="4"/>
  <c r="H583" i="4"/>
  <c r="I583" i="4"/>
  <c r="J583" i="4"/>
  <c r="G579" i="4"/>
  <c r="H579" i="4"/>
  <c r="I579" i="4"/>
  <c r="J579" i="4"/>
  <c r="G536" i="4"/>
  <c r="H536" i="4"/>
  <c r="I536" i="4"/>
  <c r="J536" i="4"/>
  <c r="G522" i="4"/>
  <c r="H522" i="4"/>
  <c r="I522" i="4"/>
  <c r="J522" i="4"/>
  <c r="G520" i="4"/>
  <c r="H520" i="4"/>
  <c r="I520" i="4"/>
  <c r="J520" i="4"/>
  <c r="G504" i="4"/>
  <c r="H504" i="4"/>
  <c r="I504" i="4"/>
  <c r="J504" i="4"/>
  <c r="G387" i="4"/>
  <c r="H387" i="4"/>
  <c r="I387" i="4"/>
  <c r="J387" i="4"/>
  <c r="G385" i="4"/>
  <c r="H385" i="4"/>
  <c r="I385" i="4"/>
  <c r="J385" i="4"/>
  <c r="K385" i="4"/>
  <c r="G381" i="4"/>
  <c r="H381" i="4"/>
  <c r="I381" i="4"/>
  <c r="J381" i="4"/>
  <c r="G379" i="4"/>
  <c r="H379" i="4"/>
  <c r="I379" i="4"/>
  <c r="J379" i="4"/>
  <c r="K379" i="4"/>
  <c r="G59" i="4"/>
  <c r="H59" i="4"/>
  <c r="I59" i="4"/>
  <c r="J59" i="4"/>
  <c r="G44" i="4"/>
  <c r="H44" i="4"/>
  <c r="I44" i="4"/>
  <c r="J44" i="4"/>
  <c r="D45" i="12" l="1"/>
  <c r="D44" i="12"/>
  <c r="F689" i="4"/>
  <c r="F169" i="4"/>
  <c r="K214" i="5"/>
  <c r="K213" i="5"/>
  <c r="K212" i="5"/>
  <c r="O211" i="5"/>
  <c r="K211" i="5"/>
  <c r="O210" i="5"/>
  <c r="K210" i="5"/>
  <c r="K209" i="5"/>
  <c r="K208" i="5"/>
  <c r="J207" i="5"/>
  <c r="K207" i="5" s="1"/>
  <c r="K205" i="5"/>
  <c r="K204" i="5"/>
  <c r="O203" i="5"/>
  <c r="K203" i="5"/>
  <c r="O202" i="5"/>
  <c r="K202" i="5"/>
  <c r="K201" i="5"/>
  <c r="K200" i="5"/>
  <c r="K199" i="5"/>
  <c r="K721" i="4" l="1"/>
  <c r="K720" i="4"/>
  <c r="K52" i="5" l="1"/>
  <c r="K53" i="5"/>
  <c r="K54" i="5"/>
  <c r="K51" i="5"/>
  <c r="K50" i="5"/>
  <c r="O43" i="7" l="1"/>
  <c r="K127" i="5" l="1"/>
  <c r="K126" i="5"/>
  <c r="K125" i="5"/>
  <c r="K910" i="4" l="1"/>
  <c r="G904" i="4"/>
  <c r="H904" i="4"/>
  <c r="I904" i="4"/>
  <c r="J904" i="4"/>
  <c r="F675" i="4"/>
  <c r="F381" i="4"/>
  <c r="F29" i="12"/>
  <c r="G29" i="12"/>
  <c r="E29" i="12"/>
  <c r="B32" i="12"/>
  <c r="A31" i="12"/>
  <c r="F19" i="12"/>
  <c r="G19" i="12"/>
  <c r="D19" i="12"/>
  <c r="E19" i="12"/>
  <c r="H31" i="7"/>
  <c r="I31" i="7"/>
  <c r="J31" i="7"/>
  <c r="B25" i="12"/>
  <c r="G204" i="7"/>
  <c r="A25" i="12"/>
  <c r="C19" i="12"/>
  <c r="B19" i="12"/>
  <c r="A19" i="12"/>
  <c r="F15" i="12"/>
  <c r="G15" i="12"/>
  <c r="E15" i="12"/>
  <c r="F522" i="4"/>
  <c r="F59" i="4"/>
  <c r="F44" i="4"/>
  <c r="E8" i="12"/>
  <c r="A11" i="12" l="1"/>
  <c r="C1" i="12"/>
  <c r="F379" i="4" l="1"/>
  <c r="F918" i="4"/>
  <c r="F911" i="4"/>
  <c r="F875" i="4"/>
  <c r="F810" i="4"/>
  <c r="F715" i="4" l="1"/>
  <c r="B37" i="9" l="1"/>
  <c r="G11" i="7" l="1"/>
  <c r="F31" i="7"/>
  <c r="G194" i="7"/>
  <c r="F385" i="4"/>
  <c r="F384" i="4" s="1"/>
  <c r="F618" i="4" l="1"/>
  <c r="G610" i="4"/>
  <c r="H610" i="4"/>
  <c r="I610" i="4"/>
  <c r="J610" i="4"/>
  <c r="F583" i="4"/>
  <c r="F536" i="4"/>
  <c r="F871" i="4"/>
  <c r="F894" i="4"/>
  <c r="F904" i="4"/>
  <c r="F923" i="4"/>
  <c r="F927" i="4"/>
  <c r="F892" i="4"/>
  <c r="F926" i="4" l="1"/>
  <c r="F874" i="4"/>
  <c r="K901" i="4"/>
  <c r="K873" i="4"/>
  <c r="K854" i="4"/>
  <c r="F869" i="4"/>
  <c r="F867" i="4"/>
  <c r="F856" i="4"/>
  <c r="F844" i="4"/>
  <c r="F824" i="4"/>
  <c r="F822" i="4"/>
  <c r="F855" i="4" l="1"/>
  <c r="H204" i="7"/>
  <c r="I204" i="7"/>
  <c r="J204" i="7"/>
  <c r="F204" i="7"/>
  <c r="H11" i="7"/>
  <c r="I11" i="7"/>
  <c r="J11" i="7"/>
  <c r="G911" i="4"/>
  <c r="H911" i="4"/>
  <c r="I911" i="4"/>
  <c r="J911" i="4"/>
  <c r="K917" i="4"/>
  <c r="K826" i="4" l="1"/>
  <c r="G927" i="4"/>
  <c r="H927" i="4"/>
  <c r="I927" i="4"/>
  <c r="J927" i="4"/>
  <c r="G923" i="4"/>
  <c r="H923" i="4"/>
  <c r="I923" i="4"/>
  <c r="J923" i="4"/>
  <c r="G921" i="4"/>
  <c r="H921" i="4"/>
  <c r="I921" i="4"/>
  <c r="J921" i="4"/>
  <c r="G918" i="4"/>
  <c r="H918" i="4"/>
  <c r="I918" i="4"/>
  <c r="J918" i="4"/>
  <c r="H384" i="4"/>
  <c r="I384" i="4"/>
  <c r="G384" i="4" l="1"/>
  <c r="J433" i="6"/>
  <c r="I999" i="4"/>
  <c r="I272" i="7"/>
  <c r="H283" i="5"/>
  <c r="D22" i="11" l="1"/>
  <c r="H433" i="6" l="1"/>
  <c r="F283" i="5"/>
  <c r="H294" i="5"/>
  <c r="F294" i="5"/>
  <c r="G1010" i="4"/>
  <c r="H284" i="5"/>
  <c r="G995" i="4"/>
  <c r="I993" i="4"/>
  <c r="D3" i="11"/>
  <c r="D4" i="11"/>
  <c r="I279" i="7"/>
  <c r="G279" i="7"/>
  <c r="I273" i="7"/>
  <c r="G273" i="7"/>
  <c r="I271" i="7"/>
  <c r="G271" i="7"/>
  <c r="I259" i="7"/>
  <c r="G259" i="7"/>
  <c r="I283" i="7"/>
  <c r="I270" i="7"/>
  <c r="G270" i="7"/>
  <c r="I269" i="7"/>
  <c r="I268" i="7"/>
  <c r="G268" i="7"/>
  <c r="I267" i="7"/>
  <c r="I266" i="7"/>
  <c r="G266" i="7"/>
  <c r="I265" i="7"/>
  <c r="I264" i="7"/>
  <c r="G264" i="7"/>
  <c r="I263" i="7"/>
  <c r="G263" i="7"/>
  <c r="I262" i="7"/>
  <c r="I261" i="7"/>
  <c r="G261" i="7"/>
  <c r="I260" i="7"/>
  <c r="J440" i="6"/>
  <c r="H440" i="6"/>
  <c r="J435" i="6"/>
  <c r="H435" i="6"/>
  <c r="J432" i="6"/>
  <c r="H432" i="6"/>
  <c r="J420" i="6"/>
  <c r="H420" i="6"/>
  <c r="J444" i="6"/>
  <c r="H444" i="6"/>
  <c r="J430" i="6"/>
  <c r="H430" i="6"/>
  <c r="J429" i="6"/>
  <c r="H429" i="6"/>
  <c r="J428" i="6"/>
  <c r="H428" i="6"/>
  <c r="J427" i="6"/>
  <c r="H427" i="6"/>
  <c r="J426" i="6"/>
  <c r="H426" i="6"/>
  <c r="J425" i="6"/>
  <c r="H425" i="6"/>
  <c r="J424" i="6"/>
  <c r="H424" i="6"/>
  <c r="J423" i="6"/>
  <c r="H423" i="6"/>
  <c r="J422" i="6"/>
  <c r="H422" i="6"/>
  <c r="J421" i="6"/>
  <c r="H421" i="6"/>
  <c r="H270" i="5"/>
  <c r="F270" i="5"/>
  <c r="H290" i="5"/>
  <c r="F290" i="5"/>
  <c r="H287" i="5"/>
  <c r="F287" i="5"/>
  <c r="H288" i="5"/>
  <c r="F288" i="5"/>
  <c r="F284" i="5"/>
  <c r="H282" i="5"/>
  <c r="F282" i="5"/>
  <c r="H281" i="5"/>
  <c r="F281" i="5"/>
  <c r="H280" i="5"/>
  <c r="F280" i="5"/>
  <c r="H279" i="5"/>
  <c r="F279" i="5"/>
  <c r="H278" i="5"/>
  <c r="F278" i="5"/>
  <c r="H277" i="5"/>
  <c r="F277" i="5"/>
  <c r="H276" i="5"/>
  <c r="F276" i="5"/>
  <c r="H275" i="5"/>
  <c r="F275" i="5"/>
  <c r="H274" i="5"/>
  <c r="F274" i="5"/>
  <c r="H273" i="5"/>
  <c r="F273" i="5"/>
  <c r="H272" i="5"/>
  <c r="F272" i="5"/>
  <c r="H271" i="5"/>
  <c r="F271" i="5"/>
  <c r="H268" i="5"/>
  <c r="F268" i="5"/>
  <c r="H266" i="5"/>
  <c r="F266" i="5"/>
  <c r="H263" i="5"/>
  <c r="D2" i="11" s="1"/>
  <c r="F263" i="5"/>
  <c r="I1008" i="4"/>
  <c r="D31" i="11" s="1"/>
  <c r="G1008" i="4"/>
  <c r="B31" i="11" s="1"/>
  <c r="I1007" i="4"/>
  <c r="D30" i="11" s="1"/>
  <c r="G1007" i="4"/>
  <c r="B30" i="11" s="1"/>
  <c r="I1006" i="4"/>
  <c r="G1006" i="4"/>
  <c r="I1005" i="4"/>
  <c r="D28" i="11" s="1"/>
  <c r="G1005" i="4"/>
  <c r="B28" i="11" s="1"/>
  <c r="I986" i="4"/>
  <c r="G986" i="4"/>
  <c r="I1003" i="4"/>
  <c r="G1003" i="4"/>
  <c r="I1004" i="4"/>
  <c r="G1004" i="4"/>
  <c r="I1011" i="4"/>
  <c r="D34" i="11" s="1"/>
  <c r="G1011" i="4"/>
  <c r="B34" i="11" s="1"/>
  <c r="I1002" i="4"/>
  <c r="D25" i="11" s="1"/>
  <c r="G1002" i="4"/>
  <c r="B25" i="11" s="1"/>
  <c r="I1001" i="4"/>
  <c r="D24" i="11" s="1"/>
  <c r="G1001" i="4"/>
  <c r="I1000" i="4"/>
  <c r="G1000" i="4"/>
  <c r="I998" i="4"/>
  <c r="G998" i="4"/>
  <c r="I1010" i="4"/>
  <c r="I997" i="4"/>
  <c r="G997" i="4"/>
  <c r="I996" i="4"/>
  <c r="G996" i="4"/>
  <c r="I995" i="4"/>
  <c r="I994" i="4"/>
  <c r="G994" i="4"/>
  <c r="G993" i="4"/>
  <c r="I992" i="4"/>
  <c r="G992" i="4"/>
  <c r="I990" i="4"/>
  <c r="G990" i="4"/>
  <c r="I989" i="4"/>
  <c r="G989" i="4"/>
  <c r="I988" i="4"/>
  <c r="G988" i="4"/>
  <c r="I985" i="4"/>
  <c r="D8" i="11" s="1"/>
  <c r="G985" i="4"/>
  <c r="B8" i="11" s="1"/>
  <c r="I984" i="4"/>
  <c r="G984" i="4"/>
  <c r="I983" i="4"/>
  <c r="D6" i="11" s="1"/>
  <c r="G983" i="4"/>
  <c r="B6" i="11" s="1"/>
  <c r="I982" i="4"/>
  <c r="G982" i="4"/>
  <c r="G981" i="4"/>
  <c r="B4" i="11" s="1"/>
  <c r="G980" i="4"/>
  <c r="B3" i="11" s="1"/>
  <c r="G979" i="4"/>
  <c r="B2" i="11" s="1"/>
  <c r="C17" i="9"/>
  <c r="B23" i="11" l="1"/>
  <c r="B21" i="11"/>
  <c r="B24" i="11"/>
  <c r="D12" i="11"/>
  <c r="D18" i="11"/>
  <c r="D20" i="11"/>
  <c r="B27" i="11"/>
  <c r="E3" i="11"/>
  <c r="B5" i="11"/>
  <c r="B7" i="11"/>
  <c r="B13" i="11"/>
  <c r="D27" i="11"/>
  <c r="D26" i="11"/>
  <c r="B16" i="11"/>
  <c r="B20" i="11"/>
  <c r="D21" i="11"/>
  <c r="E21" i="11" s="1"/>
  <c r="D23" i="11"/>
  <c r="E23" i="11" s="1"/>
  <c r="B11" i="11"/>
  <c r="D9" i="11"/>
  <c r="E4" i="11"/>
  <c r="B29" i="11"/>
  <c r="D29" i="11"/>
  <c r="E25" i="11"/>
  <c r="B18" i="11"/>
  <c r="E24" i="11"/>
  <c r="E34" i="11"/>
  <c r="E28" i="11"/>
  <c r="E30" i="11"/>
  <c r="D15" i="11"/>
  <c r="B26" i="11"/>
  <c r="D17" i="11"/>
  <c r="D19" i="11"/>
  <c r="D7" i="11"/>
  <c r="D11" i="11"/>
  <c r="D13" i="11"/>
  <c r="E13" i="11" s="1"/>
  <c r="B9" i="11"/>
  <c r="D33" i="11"/>
  <c r="E2" i="11"/>
  <c r="D16" i="11"/>
  <c r="E31" i="11"/>
  <c r="E6" i="11"/>
  <c r="E8" i="11"/>
  <c r="D5" i="11"/>
  <c r="G11" i="6"/>
  <c r="H11" i="6"/>
  <c r="I11" i="6"/>
  <c r="J11" i="6"/>
  <c r="E20" i="11" l="1"/>
  <c r="E18" i="11"/>
  <c r="E27" i="11"/>
  <c r="E7" i="11"/>
  <c r="E16" i="11"/>
  <c r="E5" i="11"/>
  <c r="E9" i="11"/>
  <c r="E26" i="11"/>
  <c r="E11" i="11"/>
  <c r="E29" i="11"/>
  <c r="H685" i="4"/>
  <c r="I685" i="4"/>
  <c r="J685" i="4"/>
  <c r="F11" i="6"/>
  <c r="G685" i="4" l="1"/>
  <c r="F739" i="4"/>
  <c r="F686" i="4"/>
  <c r="F11" i="7"/>
  <c r="G926" i="4"/>
  <c r="G21" i="6"/>
  <c r="H21" i="6"/>
  <c r="I21" i="6"/>
  <c r="J21" i="6"/>
  <c r="G27" i="6"/>
  <c r="H27" i="6"/>
  <c r="I27" i="6"/>
  <c r="J27" i="6"/>
  <c r="G144" i="6"/>
  <c r="H144" i="6"/>
  <c r="I144" i="6"/>
  <c r="J144" i="6"/>
  <c r="G148" i="6"/>
  <c r="H148" i="6"/>
  <c r="I148" i="6"/>
  <c r="J148" i="6"/>
  <c r="G369" i="6"/>
  <c r="H369" i="6"/>
  <c r="I369" i="6"/>
  <c r="J369" i="6"/>
  <c r="G359" i="6"/>
  <c r="H359" i="6"/>
  <c r="I359" i="6"/>
  <c r="J359" i="6"/>
  <c r="F148" i="6"/>
  <c r="H194" i="7"/>
  <c r="I194" i="7"/>
  <c r="J194" i="7"/>
  <c r="H926" i="4"/>
  <c r="I926" i="4"/>
  <c r="J926" i="4"/>
  <c r="G855" i="4"/>
  <c r="H855" i="4"/>
  <c r="I855" i="4"/>
  <c r="J855" i="4"/>
  <c r="G827" i="4"/>
  <c r="H827" i="4"/>
  <c r="I827" i="4"/>
  <c r="J827" i="4"/>
  <c r="H602" i="4"/>
  <c r="I602" i="4"/>
  <c r="J602" i="4"/>
  <c r="F685" i="4" l="1"/>
  <c r="G688" i="4"/>
  <c r="I147" i="6"/>
  <c r="J10" i="6"/>
  <c r="G10" i="6"/>
  <c r="H10" i="6"/>
  <c r="I10" i="6"/>
  <c r="G602" i="4"/>
  <c r="G874" i="4"/>
  <c r="I688" i="4"/>
  <c r="I874" i="4"/>
  <c r="H688" i="4"/>
  <c r="I809" i="4"/>
  <c r="J809" i="4"/>
  <c r="H809" i="4"/>
  <c r="G809" i="4"/>
  <c r="J147" i="6"/>
  <c r="G147" i="6"/>
  <c r="J688" i="4"/>
  <c r="H874" i="4"/>
  <c r="J903" i="4"/>
  <c r="J874" i="4"/>
  <c r="H903" i="4"/>
  <c r="I903" i="4"/>
  <c r="G903" i="4"/>
  <c r="H147" i="6"/>
  <c r="F359" i="6"/>
  <c r="F144" i="6"/>
  <c r="F27" i="6"/>
  <c r="F21" i="6"/>
  <c r="F194" i="7"/>
  <c r="F20" i="7"/>
  <c r="F729" i="4"/>
  <c r="F688" i="4" s="1"/>
  <c r="F666" i="4"/>
  <c r="F610" i="4"/>
  <c r="F605" i="4"/>
  <c r="F579" i="4"/>
  <c r="O57" i="5"/>
  <c r="K57" i="5"/>
  <c r="F10" i="7" l="1"/>
  <c r="F828" i="4"/>
  <c r="F817" i="4"/>
  <c r="F809" i="4" s="1"/>
  <c r="F603" i="4"/>
  <c r="F602" i="4" s="1"/>
  <c r="F369" i="6"/>
  <c r="F921" i="4"/>
  <c r="F903" i="4" s="1"/>
  <c r="F827" i="4" l="1"/>
  <c r="F601" i="4"/>
  <c r="F520" i="4"/>
  <c r="K215" i="5"/>
  <c r="I9" i="6" l="1"/>
  <c r="F10" i="6"/>
  <c r="F147" i="6"/>
  <c r="G9" i="6"/>
  <c r="J9" i="6"/>
  <c r="H9" i="6"/>
  <c r="F902" i="4" l="1"/>
  <c r="K232" i="4"/>
  <c r="O232" i="4"/>
  <c r="K183" i="6"/>
  <c r="K565" i="4" l="1"/>
  <c r="K582" i="4"/>
  <c r="K866" i="4"/>
  <c r="K182" i="5"/>
  <c r="K183" i="5"/>
  <c r="K566" i="4"/>
  <c r="K567" i="4"/>
  <c r="K568" i="4"/>
  <c r="O568" i="4"/>
  <c r="K569" i="4"/>
  <c r="O569" i="4"/>
  <c r="F570" i="4"/>
  <c r="G570" i="4"/>
  <c r="G547" i="4" s="1"/>
  <c r="H570" i="4"/>
  <c r="H547" i="4" s="1"/>
  <c r="I570" i="4"/>
  <c r="I547" i="4" s="1"/>
  <c r="J570" i="4"/>
  <c r="J547" i="4" s="1"/>
  <c r="L570" i="4"/>
  <c r="N570" i="4"/>
  <c r="K571" i="4"/>
  <c r="O571" i="4"/>
  <c r="K572" i="4"/>
  <c r="O572" i="4"/>
  <c r="K573" i="4"/>
  <c r="O573" i="4"/>
  <c r="K574" i="4"/>
  <c r="O574" i="4"/>
  <c r="K575" i="4"/>
  <c r="K576" i="4"/>
  <c r="O576" i="4"/>
  <c r="K578" i="4"/>
  <c r="O578" i="4"/>
  <c r="K580" i="4"/>
  <c r="O580" i="4"/>
  <c r="K581" i="4"/>
  <c r="O581" i="4"/>
  <c r="K584" i="4"/>
  <c r="O584" i="4"/>
  <c r="K585" i="4"/>
  <c r="O585" i="4"/>
  <c r="K587" i="4"/>
  <c r="K590" i="4"/>
  <c r="K591" i="4"/>
  <c r="O591" i="4"/>
  <c r="K592" i="4"/>
  <c r="O592" i="4"/>
  <c r="K593" i="4"/>
  <c r="K594" i="4"/>
  <c r="K595" i="4"/>
  <c r="K596" i="4"/>
  <c r="K597" i="4"/>
  <c r="K598" i="4"/>
  <c r="K599" i="4"/>
  <c r="O599" i="4"/>
  <c r="K600" i="4"/>
  <c r="K604" i="4"/>
  <c r="K603" i="4" s="1"/>
  <c r="K606" i="4"/>
  <c r="K607" i="4"/>
  <c r="O607" i="4"/>
  <c r="K611" i="4"/>
  <c r="O611" i="4"/>
  <c r="K612" i="4"/>
  <c r="O612" i="4"/>
  <c r="K613" i="4"/>
  <c r="K615" i="4"/>
  <c r="O615" i="4"/>
  <c r="K616" i="4"/>
  <c r="O616" i="4"/>
  <c r="K619" i="4"/>
  <c r="O619" i="4"/>
  <c r="K620" i="4"/>
  <c r="K621" i="4"/>
  <c r="K622" i="4"/>
  <c r="K625" i="4"/>
  <c r="K638" i="4"/>
  <c r="K639" i="4"/>
  <c r="O639" i="4"/>
  <c r="K640" i="4"/>
  <c r="O640" i="4"/>
  <c r="K641" i="4"/>
  <c r="K642" i="4"/>
  <c r="K643" i="4"/>
  <c r="K644" i="4"/>
  <c r="K645" i="4"/>
  <c r="K646" i="4"/>
  <c r="K648" i="4"/>
  <c r="K650" i="4"/>
  <c r="K654" i="4"/>
  <c r="K655" i="4"/>
  <c r="K656" i="4"/>
  <c r="K669" i="4"/>
  <c r="K670" i="4"/>
  <c r="K671" i="4"/>
  <c r="K672" i="4"/>
  <c r="K676" i="4"/>
  <c r="O676" i="4"/>
  <c r="K677" i="4"/>
  <c r="K678" i="4"/>
  <c r="K682" i="4"/>
  <c r="K687" i="4"/>
  <c r="K690" i="4"/>
  <c r="O690" i="4"/>
  <c r="K692" i="4"/>
  <c r="K693" i="4"/>
  <c r="O693" i="4"/>
  <c r="K697" i="4"/>
  <c r="K698" i="4"/>
  <c r="K699" i="4"/>
  <c r="K700" i="4"/>
  <c r="K701" i="4"/>
  <c r="K706" i="4"/>
  <c r="K707" i="4"/>
  <c r="K708" i="4"/>
  <c r="O708" i="4"/>
  <c r="K709" i="4"/>
  <c r="K710" i="4"/>
  <c r="K711" i="4"/>
  <c r="K712" i="4"/>
  <c r="K713" i="4"/>
  <c r="K714" i="4"/>
  <c r="O714" i="4"/>
  <c r="K718" i="4"/>
  <c r="K719" i="4"/>
  <c r="K727" i="4"/>
  <c r="O727" i="4"/>
  <c r="K728" i="4"/>
  <c r="O728" i="4"/>
  <c r="K731" i="4"/>
  <c r="K732" i="4"/>
  <c r="K733" i="4"/>
  <c r="K734" i="4"/>
  <c r="K740" i="4"/>
  <c r="K741" i="4"/>
  <c r="K742" i="4"/>
  <c r="O742" i="4"/>
  <c r="K743" i="4"/>
  <c r="O743" i="4"/>
  <c r="K746" i="4"/>
  <c r="O746" i="4"/>
  <c r="K748" i="4"/>
  <c r="K749" i="4"/>
  <c r="O749" i="4"/>
  <c r="K750" i="4"/>
  <c r="O750" i="4"/>
  <c r="K751" i="4"/>
  <c r="O751" i="4"/>
  <c r="K752" i="4"/>
  <c r="K753" i="4"/>
  <c r="K754" i="4"/>
  <c r="K755" i="4"/>
  <c r="K758" i="4"/>
  <c r="O758" i="4"/>
  <c r="K759" i="4"/>
  <c r="O759" i="4"/>
  <c r="K761" i="4"/>
  <c r="O761" i="4"/>
  <c r="K762" i="4"/>
  <c r="K763" i="4"/>
  <c r="K764" i="4"/>
  <c r="K765" i="4"/>
  <c r="K766" i="4"/>
  <c r="K767" i="4"/>
  <c r="K769" i="4"/>
  <c r="K770" i="4"/>
  <c r="K771" i="4"/>
  <c r="O771" i="4"/>
  <c r="K772" i="4"/>
  <c r="K773" i="4"/>
  <c r="O773" i="4"/>
  <c r="K777" i="4"/>
  <c r="K778" i="4"/>
  <c r="O778" i="4"/>
  <c r="K779" i="4"/>
  <c r="O779" i="4"/>
  <c r="K780" i="4"/>
  <c r="O780" i="4"/>
  <c r="K781" i="4"/>
  <c r="O781" i="4"/>
  <c r="F782" i="4"/>
  <c r="F1021" i="4" s="1"/>
  <c r="G782" i="4"/>
  <c r="H782" i="4"/>
  <c r="I782" i="4"/>
  <c r="J782" i="4"/>
  <c r="K783" i="4"/>
  <c r="K784" i="4"/>
  <c r="K785" i="4"/>
  <c r="O785" i="4"/>
  <c r="K786" i="4"/>
  <c r="O786" i="4"/>
  <c r="K787" i="4"/>
  <c r="O787" i="4"/>
  <c r="K788" i="4"/>
  <c r="K798" i="4"/>
  <c r="K799" i="4"/>
  <c r="K800" i="4"/>
  <c r="K801" i="4"/>
  <c r="K806" i="4"/>
  <c r="K808" i="4"/>
  <c r="K811" i="4"/>
  <c r="O811" i="4"/>
  <c r="K812" i="4"/>
  <c r="K813" i="4"/>
  <c r="K814" i="4"/>
  <c r="O814" i="4"/>
  <c r="K815" i="4"/>
  <c r="K816" i="4"/>
  <c r="O816" i="4"/>
  <c r="K818" i="4"/>
  <c r="K819" i="4"/>
  <c r="K820" i="4"/>
  <c r="O820" i="4"/>
  <c r="K821" i="4"/>
  <c r="O821" i="4"/>
  <c r="K823" i="4"/>
  <c r="K822" i="4" s="1"/>
  <c r="O823" i="4"/>
  <c r="K825" i="4"/>
  <c r="K824" i="4" s="1"/>
  <c r="K833" i="4"/>
  <c r="K834" i="4"/>
  <c r="K835" i="4"/>
  <c r="K836" i="4"/>
  <c r="K837" i="4"/>
  <c r="K838" i="4"/>
  <c r="K840" i="4"/>
  <c r="K841" i="4"/>
  <c r="K842" i="4"/>
  <c r="K843" i="4"/>
  <c r="K845" i="4"/>
  <c r="K844" i="4" s="1"/>
  <c r="K857" i="4"/>
  <c r="K858" i="4"/>
  <c r="O858" i="4"/>
  <c r="K860" i="4"/>
  <c r="K861" i="4"/>
  <c r="O861" i="4"/>
  <c r="K862" i="4"/>
  <c r="O862" i="4"/>
  <c r="K863" i="4"/>
  <c r="O863" i="4"/>
  <c r="K864" i="4"/>
  <c r="K865" i="4"/>
  <c r="J776" i="4" l="1"/>
  <c r="J744" i="4" s="1"/>
  <c r="J1021" i="4"/>
  <c r="H776" i="4"/>
  <c r="H1021" i="4"/>
  <c r="I776" i="4"/>
  <c r="I1021" i="4"/>
  <c r="G776" i="4"/>
  <c r="G1021" i="4"/>
  <c r="K605" i="4"/>
  <c r="K715" i="4"/>
  <c r="K745" i="4"/>
  <c r="K689" i="4"/>
  <c r="F776" i="4"/>
  <c r="F744" i="4" s="1"/>
  <c r="F547" i="4"/>
  <c r="F519" i="4" s="1"/>
  <c r="K817" i="4"/>
  <c r="K739" i="4"/>
  <c r="K729" i="4"/>
  <c r="K675" i="4"/>
  <c r="K666" i="4"/>
  <c r="K618" i="4"/>
  <c r="K583" i="4"/>
  <c r="K579" i="4"/>
  <c r="K856" i="4"/>
  <c r="K810" i="4"/>
  <c r="K686" i="4"/>
  <c r="K685" i="4" s="1"/>
  <c r="J519" i="4"/>
  <c r="H519" i="4"/>
  <c r="K610" i="4"/>
  <c r="I519" i="4"/>
  <c r="I987" i="4"/>
  <c r="D10" i="11" s="1"/>
  <c r="K827" i="4"/>
  <c r="G519" i="4"/>
  <c r="G1009" i="4"/>
  <c r="B32" i="11" s="1"/>
  <c r="I1009" i="4"/>
  <c r="D32" i="11" s="1"/>
  <c r="G744" i="4"/>
  <c r="G987" i="4"/>
  <c r="I744" i="4"/>
  <c r="H744" i="4"/>
  <c r="K570" i="4"/>
  <c r="O570" i="4"/>
  <c r="K782" i="4"/>
  <c r="I601" i="4"/>
  <c r="G601" i="4"/>
  <c r="J601" i="4"/>
  <c r="H601" i="4"/>
  <c r="K198" i="5"/>
  <c r="K195" i="5"/>
  <c r="K196" i="5"/>
  <c r="K197" i="5"/>
  <c r="K351" i="4"/>
  <c r="F684" i="4" l="1"/>
  <c r="F683" i="4" s="1"/>
  <c r="F518" i="4"/>
  <c r="E32" i="11"/>
  <c r="K809" i="4"/>
  <c r="K602" i="4"/>
  <c r="K688" i="4"/>
  <c r="K374" i="4"/>
  <c r="O374" i="4"/>
  <c r="K881" i="4"/>
  <c r="K207" i="7"/>
  <c r="K161" i="7"/>
  <c r="K297" i="4"/>
  <c r="K883" i="4"/>
  <c r="K882" i="4"/>
  <c r="O882" i="4"/>
  <c r="K880" i="4"/>
  <c r="O880" i="4"/>
  <c r="K877" i="4"/>
  <c r="O877" i="4"/>
  <c r="K194" i="5"/>
  <c r="K141" i="5"/>
  <c r="K140" i="5"/>
  <c r="K139" i="5"/>
  <c r="K138" i="5"/>
  <c r="K82" i="5" l="1"/>
  <c r="K41" i="5" l="1"/>
  <c r="K40" i="5"/>
  <c r="O234" i="4"/>
  <c r="K234" i="4"/>
  <c r="O233" i="4"/>
  <c r="K233" i="4"/>
  <c r="O17" i="5" l="1"/>
  <c r="K17" i="5"/>
  <c r="O16" i="5"/>
  <c r="K16" i="5"/>
  <c r="O15" i="5"/>
  <c r="K15" i="5"/>
  <c r="K517" i="4" l="1"/>
  <c r="K383" i="4"/>
  <c r="K12" i="6"/>
  <c r="K304" i="4" l="1"/>
  <c r="K305" i="4"/>
  <c r="K306" i="4"/>
  <c r="K307" i="4"/>
  <c r="K551" i="4" l="1"/>
  <c r="K38" i="4" l="1"/>
  <c r="O57" i="7" l="1"/>
  <c r="K59" i="7" l="1"/>
  <c r="K58" i="7"/>
  <c r="K21" i="7"/>
  <c r="K22" i="7"/>
  <c r="K23" i="7"/>
  <c r="K46" i="7"/>
  <c r="K14" i="7"/>
  <c r="K15" i="7"/>
  <c r="K16" i="7"/>
  <c r="K13" i="7"/>
  <c r="K205" i="7"/>
  <c r="K147" i="7"/>
  <c r="K203" i="7"/>
  <c r="K206" i="7"/>
  <c r="K18" i="7"/>
  <c r="K360" i="6"/>
  <c r="K232" i="6"/>
  <c r="G684" i="4"/>
  <c r="H684" i="4"/>
  <c r="I684" i="4"/>
  <c r="J684" i="4"/>
  <c r="K181" i="5" l="1"/>
  <c r="K19" i="7"/>
  <c r="K180" i="5"/>
  <c r="K370" i="6"/>
  <c r="K369" i="6" s="1"/>
  <c r="K367" i="6"/>
  <c r="K26" i="6"/>
  <c r="K79" i="7" l="1"/>
  <c r="K80" i="7"/>
  <c r="K74" i="7"/>
  <c r="K75" i="7"/>
  <c r="K76" i="7"/>
  <c r="K77" i="7"/>
  <c r="K78" i="7"/>
  <c r="K73" i="7"/>
  <c r="K72" i="7"/>
  <c r="K71" i="7"/>
  <c r="K17" i="7"/>
  <c r="K104" i="4" l="1"/>
  <c r="K192" i="4"/>
  <c r="K193" i="4"/>
  <c r="K191" i="4"/>
  <c r="K265" i="4"/>
  <c r="K183" i="4"/>
  <c r="K184" i="4"/>
  <c r="K185" i="4"/>
  <c r="K186" i="4"/>
  <c r="K187" i="4"/>
  <c r="K182" i="4"/>
  <c r="K35" i="6" l="1"/>
  <c r="K49" i="4" l="1"/>
  <c r="K231" i="6" l="1"/>
  <c r="K365" i="6" l="1"/>
  <c r="K366" i="6"/>
  <c r="K364" i="6"/>
  <c r="K411" i="6" s="1"/>
  <c r="K67" i="4" l="1"/>
  <c r="K36" i="5" l="1"/>
  <c r="K35" i="5"/>
  <c r="K34" i="5"/>
  <c r="J33" i="5"/>
  <c r="K30" i="5"/>
  <c r="G146" i="6"/>
  <c r="G371" i="6" s="1"/>
  <c r="J11" i="5" l="1"/>
  <c r="J10" i="5" s="1"/>
  <c r="J260" i="5"/>
  <c r="G8" i="6"/>
  <c r="F9" i="6"/>
  <c r="F9" i="7"/>
  <c r="F211" i="7" s="1"/>
  <c r="F146" i="6"/>
  <c r="J146" i="6"/>
  <c r="J371" i="6" s="1"/>
  <c r="I146" i="6"/>
  <c r="I371" i="6" s="1"/>
  <c r="H146" i="6"/>
  <c r="H371" i="6" s="1"/>
  <c r="K33" i="5"/>
  <c r="I8" i="6" l="1"/>
  <c r="I7" i="6" s="1"/>
  <c r="H8" i="6"/>
  <c r="H7" i="6" s="1"/>
  <c r="J8" i="6"/>
  <c r="J7" i="6" s="1"/>
  <c r="D40" i="12" s="1"/>
  <c r="F8" i="6"/>
  <c r="F7" i="6" s="1"/>
  <c r="F371" i="6"/>
  <c r="F8" i="7"/>
  <c r="F7" i="7" s="1"/>
  <c r="G7" i="6"/>
  <c r="G9" i="5"/>
  <c r="G216" i="5" s="1"/>
  <c r="H9" i="5"/>
  <c r="H216" i="5" s="1"/>
  <c r="I9" i="5"/>
  <c r="I216" i="5" s="1"/>
  <c r="J9" i="5"/>
  <c r="J216" i="5" s="1"/>
  <c r="D39" i="12" l="1"/>
  <c r="J8" i="5"/>
  <c r="J7" i="5" s="1"/>
  <c r="C40" i="12" s="1"/>
  <c r="G8" i="5"/>
  <c r="G7" i="5" s="1"/>
  <c r="H8" i="5"/>
  <c r="H7" i="5" s="1"/>
  <c r="I8" i="5"/>
  <c r="I7" i="5" s="1"/>
  <c r="O148" i="5"/>
  <c r="C39" i="12" l="1"/>
  <c r="K552" i="4"/>
  <c r="K65" i="4"/>
  <c r="K21" i="4"/>
  <c r="K32" i="4"/>
  <c r="K876" i="4"/>
  <c r="K553" i="4"/>
  <c r="K538" i="4"/>
  <c r="K48" i="4"/>
  <c r="K510" i="4"/>
  <c r="K484" i="4"/>
  <c r="K485" i="4"/>
  <c r="K486" i="4"/>
  <c r="K482" i="4"/>
  <c r="K483" i="4"/>
  <c r="K480" i="4"/>
  <c r="K481" i="4"/>
  <c r="K516" i="4"/>
  <c r="K511" i="4" s="1"/>
  <c r="K479" i="4"/>
  <c r="K478" i="4"/>
  <c r="K477" i="4"/>
  <c r="K509" i="4"/>
  <c r="K473" i="4"/>
  <c r="K474" i="4"/>
  <c r="K475" i="4"/>
  <c r="K476" i="4"/>
  <c r="K402" i="4"/>
  <c r="K212" i="4"/>
  <c r="K213" i="4"/>
  <c r="K98" i="4"/>
  <c r="K433" i="4"/>
  <c r="K97" i="4"/>
  <c r="K96" i="4"/>
  <c r="K58" i="4"/>
  <c r="K20" i="4"/>
  <c r="B34" i="10"/>
  <c r="K36" i="6" l="1"/>
  <c r="K37" i="6"/>
  <c r="K38" i="6"/>
  <c r="K39" i="6"/>
  <c r="K233" i="6"/>
  <c r="K40" i="6"/>
  <c r="K41" i="6"/>
  <c r="K190" i="6"/>
  <c r="K42" i="6"/>
  <c r="K43" i="6"/>
  <c r="K189" i="6"/>
  <c r="K44" i="6"/>
  <c r="K188" i="6"/>
  <c r="K45" i="6"/>
  <c r="K235" i="6"/>
  <c r="K236" i="6"/>
  <c r="K237" i="6"/>
  <c r="K187" i="6"/>
  <c r="K46" i="6"/>
  <c r="K47" i="6"/>
  <c r="K238" i="6"/>
  <c r="K239" i="6"/>
  <c r="K48" i="6"/>
  <c r="K240" i="6"/>
  <c r="K241" i="6"/>
  <c r="K242" i="6"/>
  <c r="K243" i="6"/>
  <c r="K234" i="6"/>
  <c r="K179" i="5" l="1"/>
  <c r="K261" i="5" s="1"/>
  <c r="K186" i="5"/>
  <c r="K187" i="5"/>
  <c r="K188" i="5"/>
  <c r="K189" i="5"/>
  <c r="K190" i="5"/>
  <c r="K185" i="5"/>
  <c r="K39" i="5"/>
  <c r="K20" i="5"/>
  <c r="K38" i="5"/>
  <c r="O273" i="4" l="1"/>
  <c r="K375" i="4"/>
  <c r="K1023" i="4" s="1"/>
  <c r="E34" i="10" l="1"/>
  <c r="C35" i="10"/>
  <c r="D35" i="10"/>
  <c r="E22" i="10" l="1"/>
  <c r="E3" i="10" l="1"/>
  <c r="E4" i="10"/>
  <c r="E24" i="10"/>
  <c r="E33" i="10"/>
  <c r="E15" i="10"/>
  <c r="B27" i="10"/>
  <c r="E23" i="10"/>
  <c r="E21" i="10"/>
  <c r="E17" i="10"/>
  <c r="B7" i="10"/>
  <c r="E31" i="10"/>
  <c r="B31" i="10"/>
  <c r="E30" i="10"/>
  <c r="B30" i="10"/>
  <c r="E29" i="10"/>
  <c r="E28" i="10"/>
  <c r="B28" i="10"/>
  <c r="E26" i="10"/>
  <c r="E27" i="10"/>
  <c r="E25" i="10"/>
  <c r="B25" i="10"/>
  <c r="E20" i="10"/>
  <c r="E8" i="10"/>
  <c r="B8" i="10"/>
  <c r="E7" i="10"/>
  <c r="E6" i="10"/>
  <c r="B6" i="10"/>
  <c r="B4" i="10"/>
  <c r="B3" i="10"/>
  <c r="B23" i="10" l="1"/>
  <c r="B24" i="10"/>
  <c r="B13" i="10"/>
  <c r="B20" i="10"/>
  <c r="E5" i="10"/>
  <c r="E2" i="10"/>
  <c r="B18" i="10"/>
  <c r="E16" i="10"/>
  <c r="B11" i="10"/>
  <c r="E18" i="10"/>
  <c r="E19" i="10"/>
  <c r="B5" i="10"/>
  <c r="B2" i="10"/>
  <c r="B29" i="10"/>
  <c r="B9" i="10"/>
  <c r="E10" i="10"/>
  <c r="E9" i="10"/>
  <c r="B21" i="10"/>
  <c r="B16" i="10"/>
  <c r="E12" i="10"/>
  <c r="E14" i="10"/>
  <c r="E11" i="10"/>
  <c r="E13" i="10"/>
  <c r="K116" i="4"/>
  <c r="K117" i="4"/>
  <c r="K118" i="4"/>
  <c r="K119" i="4"/>
  <c r="K120" i="4"/>
  <c r="K121" i="4"/>
  <c r="K122" i="4"/>
  <c r="K115" i="4"/>
  <c r="H24" i="7"/>
  <c r="I24" i="7"/>
  <c r="J24" i="7"/>
  <c r="H20" i="7" l="1"/>
  <c r="H288" i="7"/>
  <c r="J20" i="7"/>
  <c r="J10" i="7" s="1"/>
  <c r="J9" i="7" s="1"/>
  <c r="J8" i="7" s="1"/>
  <c r="J7" i="7" s="1"/>
  <c r="E40" i="12" s="1"/>
  <c r="J288" i="7"/>
  <c r="D44" i="9" s="1"/>
  <c r="I20" i="7"/>
  <c r="I10" i="7" s="1"/>
  <c r="I9" i="7" s="1"/>
  <c r="I8" i="7" s="1"/>
  <c r="I7" i="7" s="1"/>
  <c r="I288" i="7"/>
  <c r="H10" i="7"/>
  <c r="H9" i="7" s="1"/>
  <c r="H8" i="7" s="1"/>
  <c r="H7" i="7" s="1"/>
  <c r="H67" i="9"/>
  <c r="E39" i="12" l="1"/>
  <c r="J34" i="9"/>
  <c r="J384" i="4" l="1"/>
  <c r="K88" i="5" l="1"/>
  <c r="O190" i="5"/>
  <c r="O189" i="5"/>
  <c r="K214" i="4" l="1"/>
  <c r="K1014" i="4" s="1"/>
  <c r="O37" i="5"/>
  <c r="K37" i="5"/>
  <c r="O19" i="5"/>
  <c r="K19" i="5"/>
  <c r="O14" i="5"/>
  <c r="K14" i="5"/>
  <c r="O13" i="5"/>
  <c r="K13" i="5"/>
  <c r="O12" i="5"/>
  <c r="K12" i="5"/>
  <c r="K254" i="5" s="1"/>
  <c r="H34" i="9" l="1"/>
  <c r="J211" i="7" l="1"/>
  <c r="H211" i="7"/>
  <c r="I211" i="7"/>
  <c r="K165" i="6"/>
  <c r="K92" i="6"/>
  <c r="K143" i="6"/>
  <c r="K91" i="6"/>
  <c r="K287" i="6"/>
  <c r="K286" i="6"/>
  <c r="K285" i="6"/>
  <c r="K284" i="6"/>
  <c r="K283" i="6"/>
  <c r="K179" i="6"/>
  <c r="K178" i="6"/>
  <c r="K185" i="6"/>
  <c r="K51" i="6"/>
  <c r="K50" i="6"/>
  <c r="K186" i="6"/>
  <c r="K49" i="6"/>
  <c r="K305" i="6"/>
  <c r="K304" i="6"/>
  <c r="K303" i="6"/>
  <c r="K302" i="6"/>
  <c r="K301" i="6"/>
  <c r="K300" i="6"/>
  <c r="K299" i="6"/>
  <c r="K298" i="6"/>
  <c r="K297" i="6"/>
  <c r="K296" i="6"/>
  <c r="K282" i="6"/>
  <c r="K90" i="6"/>
  <c r="K167" i="6"/>
  <c r="K89" i="6"/>
  <c r="K88" i="6"/>
  <c r="K87" i="6"/>
  <c r="K86" i="6"/>
  <c r="K85" i="6"/>
  <c r="K281" i="6"/>
  <c r="K280" i="6"/>
  <c r="K84" i="6"/>
  <c r="K83" i="6"/>
  <c r="K82" i="6"/>
  <c r="K81" i="6"/>
  <c r="K80" i="6"/>
  <c r="K79" i="6"/>
  <c r="K168" i="6"/>
  <c r="K78" i="6"/>
  <c r="K170" i="6"/>
  <c r="K169" i="6"/>
  <c r="K77" i="6"/>
  <c r="K76" i="6"/>
  <c r="K75" i="6"/>
  <c r="K74" i="6"/>
  <c r="K73" i="6"/>
  <c r="K72" i="6"/>
  <c r="K127" i="6"/>
  <c r="K279" i="6"/>
  <c r="K70" i="6"/>
  <c r="K69" i="6"/>
  <c r="K68" i="6"/>
  <c r="K67" i="6"/>
  <c r="K66" i="6"/>
  <c r="K65" i="6"/>
  <c r="K64" i="6"/>
  <c r="K63" i="6"/>
  <c r="K62" i="6"/>
  <c r="K126" i="6"/>
  <c r="K278" i="6"/>
  <c r="K277" i="6"/>
  <c r="K125" i="6"/>
  <c r="K124" i="6"/>
  <c r="K123" i="6"/>
  <c r="K122" i="6"/>
  <c r="K276" i="6"/>
  <c r="K121" i="6"/>
  <c r="K275" i="6"/>
  <c r="K274" i="6"/>
  <c r="K120" i="6"/>
  <c r="K273" i="6"/>
  <c r="K272" i="6"/>
  <c r="K271" i="6"/>
  <c r="K119" i="6"/>
  <c r="K270" i="6"/>
  <c r="K269" i="6"/>
  <c r="K118" i="6"/>
  <c r="K268" i="6"/>
  <c r="K267" i="6"/>
  <c r="K117" i="6"/>
  <c r="K266" i="6"/>
  <c r="K265" i="6"/>
  <c r="K264" i="6"/>
  <c r="K263" i="6"/>
  <c r="K262" i="6"/>
  <c r="K261" i="6"/>
  <c r="K260" i="6"/>
  <c r="K116" i="6"/>
  <c r="K259" i="6"/>
  <c r="K258" i="6"/>
  <c r="K257" i="6"/>
  <c r="K256" i="6"/>
  <c r="K115" i="6"/>
  <c r="K114" i="6"/>
  <c r="K255" i="6"/>
  <c r="K254" i="6"/>
  <c r="K113" i="6"/>
  <c r="K112" i="6"/>
  <c r="K160" i="6"/>
  <c r="O160" i="6"/>
  <c r="K161" i="6"/>
  <c r="O161" i="6"/>
  <c r="K162" i="6"/>
  <c r="O162" i="6"/>
  <c r="K163" i="6"/>
  <c r="O163" i="6"/>
  <c r="K164" i="6"/>
  <c r="K132" i="6"/>
  <c r="K133" i="6"/>
  <c r="K46" i="4" l="1"/>
  <c r="K45" i="4"/>
  <c r="K19" i="4"/>
  <c r="L926" i="4" l="1"/>
  <c r="M926" i="4"/>
  <c r="N926" i="4"/>
  <c r="O926" i="4"/>
  <c r="G902" i="4"/>
  <c r="G683" i="4" s="1"/>
  <c r="H902" i="4"/>
  <c r="H683" i="4" s="1"/>
  <c r="I902" i="4"/>
  <c r="I683" i="4" s="1"/>
  <c r="J902" i="4"/>
  <c r="J683" i="4" s="1"/>
  <c r="G28" i="4"/>
  <c r="H28" i="4"/>
  <c r="I28" i="4"/>
  <c r="J28" i="4"/>
  <c r="F28" i="4"/>
  <c r="J11" i="4" l="1"/>
  <c r="J1019" i="4"/>
  <c r="H11" i="4"/>
  <c r="H1019" i="4"/>
  <c r="F11" i="4"/>
  <c r="F1019" i="4"/>
  <c r="I11" i="4"/>
  <c r="I1019" i="4"/>
  <c r="G11" i="4"/>
  <c r="G1019" i="4"/>
  <c r="F10" i="4"/>
  <c r="G991" i="4"/>
  <c r="I991" i="4"/>
  <c r="O502" i="4"/>
  <c r="K502" i="4"/>
  <c r="K29" i="5"/>
  <c r="K193" i="5"/>
  <c r="K192" i="5"/>
  <c r="K191" i="5"/>
  <c r="K890" i="4"/>
  <c r="K889" i="4"/>
  <c r="K888" i="4"/>
  <c r="K887" i="4"/>
  <c r="K886" i="4"/>
  <c r="K43" i="4"/>
  <c r="K543" i="4"/>
  <c r="K534" i="4"/>
  <c r="O915" i="4"/>
  <c r="K915" i="4"/>
  <c r="K911" i="4" s="1"/>
  <c r="K210" i="7"/>
  <c r="K209" i="7"/>
  <c r="K24" i="6"/>
  <c r="K208" i="7"/>
  <c r="K501" i="4"/>
  <c r="K377" i="4"/>
  <c r="K1017" i="4" l="1"/>
  <c r="K204" i="7"/>
  <c r="F9" i="4"/>
  <c r="F8" i="4" s="1"/>
  <c r="B14" i="11"/>
  <c r="D14" i="11"/>
  <c r="I1012" i="4"/>
  <c r="O188" i="5"/>
  <c r="O187" i="5"/>
  <c r="O186" i="5"/>
  <c r="O185" i="5"/>
  <c r="O542" i="4"/>
  <c r="K542" i="4"/>
  <c r="O533" i="4"/>
  <c r="K533" i="4"/>
  <c r="O521" i="4"/>
  <c r="K521" i="4"/>
  <c r="K520" i="4" s="1"/>
  <c r="O184" i="5"/>
  <c r="K184" i="5"/>
  <c r="K896" i="4"/>
  <c r="K893" i="4"/>
  <c r="K892" i="4" s="1"/>
  <c r="K879" i="4"/>
  <c r="K884" i="4"/>
  <c r="K928" i="4"/>
  <c r="K927" i="4" s="1"/>
  <c r="K926" i="4" s="1"/>
  <c r="F929" i="4" l="1"/>
  <c r="F7" i="4"/>
  <c r="E14" i="11"/>
  <c r="H518" i="4"/>
  <c r="J518" i="4"/>
  <c r="I518" i="4"/>
  <c r="B32" i="10"/>
  <c r="K382" i="4"/>
  <c r="K381" i="4" s="1"/>
  <c r="O924" i="4"/>
  <c r="K924" i="4"/>
  <c r="K923" i="4" s="1"/>
  <c r="O922" i="4"/>
  <c r="K922" i="4"/>
  <c r="K921" i="4" s="1"/>
  <c r="O564" i="4"/>
  <c r="K564" i="4"/>
  <c r="O184" i="6"/>
  <c r="K184" i="6"/>
  <c r="O253" i="6"/>
  <c r="K253" i="6"/>
  <c r="O145" i="6"/>
  <c r="K145" i="6"/>
  <c r="K144" i="6" s="1"/>
  <c r="O19" i="6"/>
  <c r="K19" i="6"/>
  <c r="O23" i="6"/>
  <c r="K23" i="6"/>
  <c r="O22" i="6"/>
  <c r="K22" i="6"/>
  <c r="K178" i="5"/>
  <c r="K177" i="5"/>
  <c r="K193" i="7"/>
  <c r="K360" i="4"/>
  <c r="K21" i="6" l="1"/>
  <c r="G518" i="4"/>
  <c r="E32" i="10"/>
  <c r="E35" i="10" s="1"/>
  <c r="G137" i="7"/>
  <c r="G283" i="7" s="1"/>
  <c r="B33" i="11" s="1"/>
  <c r="E33" i="11" s="1"/>
  <c r="K137" i="7" l="1"/>
  <c r="B33" i="10"/>
  <c r="K172" i="5"/>
  <c r="K151" i="4"/>
  <c r="K500" i="4" l="1"/>
  <c r="K532" i="4"/>
  <c r="K416" i="4"/>
  <c r="K164" i="5"/>
  <c r="O147" i="4"/>
  <c r="K147" i="4"/>
  <c r="K878" i="4"/>
  <c r="O906" i="4"/>
  <c r="K906" i="4"/>
  <c r="K28" i="5"/>
  <c r="O192" i="7"/>
  <c r="K192" i="7"/>
  <c r="O191" i="7"/>
  <c r="K191" i="7"/>
  <c r="O190" i="7"/>
  <c r="K190" i="7"/>
  <c r="O189" i="7"/>
  <c r="K189" i="7"/>
  <c r="O188" i="7"/>
  <c r="K188" i="7"/>
  <c r="O187" i="7"/>
  <c r="K187" i="7"/>
  <c r="O186" i="7"/>
  <c r="K186" i="7"/>
  <c r="N185" i="7"/>
  <c r="M185" i="7"/>
  <c r="G185" i="7"/>
  <c r="G265" i="7" s="1"/>
  <c r="B15" i="11" s="1"/>
  <c r="E15" i="11" s="1"/>
  <c r="K184" i="7"/>
  <c r="K183" i="7"/>
  <c r="O202" i="7"/>
  <c r="K202" i="7"/>
  <c r="O162" i="5"/>
  <c r="K162" i="5"/>
  <c r="O161" i="5"/>
  <c r="K161" i="5"/>
  <c r="O160" i="5"/>
  <c r="K160" i="5"/>
  <c r="O159" i="5"/>
  <c r="K159" i="5"/>
  <c r="O158" i="5"/>
  <c r="K158" i="5"/>
  <c r="O157" i="5"/>
  <c r="K157" i="5"/>
  <c r="O156" i="5"/>
  <c r="K156" i="5"/>
  <c r="O155" i="5"/>
  <c r="K155" i="5"/>
  <c r="O343" i="4"/>
  <c r="K343" i="4"/>
  <c r="O342" i="4"/>
  <c r="K342" i="4"/>
  <c r="O499" i="4"/>
  <c r="K499" i="4"/>
  <c r="O498" i="4"/>
  <c r="K498" i="4"/>
  <c r="O497" i="4"/>
  <c r="K497" i="4"/>
  <c r="O496" i="4"/>
  <c r="K496" i="4"/>
  <c r="O914" i="4"/>
  <c r="K914" i="4"/>
  <c r="O913" i="4"/>
  <c r="K913" i="4"/>
  <c r="O163" i="5"/>
  <c r="K163" i="5"/>
  <c r="K154" i="5"/>
  <c r="O153" i="5"/>
  <c r="K153" i="5"/>
  <c r="O152" i="5"/>
  <c r="K152" i="5"/>
  <c r="O885" i="4"/>
  <c r="K885" i="4"/>
  <c r="O562" i="4"/>
  <c r="K562" i="4"/>
  <c r="O494" i="4"/>
  <c r="K494" i="4"/>
  <c r="O870" i="4"/>
  <c r="K870" i="4"/>
  <c r="K869" i="4" s="1"/>
  <c r="K151" i="5"/>
  <c r="K260" i="5" s="1"/>
  <c r="K168" i="4"/>
  <c r="K167" i="4"/>
  <c r="K166" i="4"/>
  <c r="K165" i="4"/>
  <c r="K164" i="4"/>
  <c r="K601" i="4" s="1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3" i="4"/>
  <c r="K302" i="4"/>
  <c r="K301" i="4"/>
  <c r="K300" i="4"/>
  <c r="K131" i="7"/>
  <c r="K128" i="7"/>
  <c r="K125" i="7"/>
  <c r="K124" i="7"/>
  <c r="K182" i="7"/>
  <c r="K181" i="7"/>
  <c r="K180" i="7"/>
  <c r="K179" i="7"/>
  <c r="K299" i="4"/>
  <c r="K40" i="4"/>
  <c r="K561" i="4"/>
  <c r="K78" i="4"/>
  <c r="K77" i="4"/>
  <c r="K76" i="4"/>
  <c r="K75" i="4"/>
  <c r="K74" i="4"/>
  <c r="K73" i="4"/>
  <c r="K72" i="4"/>
  <c r="K71" i="4"/>
  <c r="K905" i="4"/>
  <c r="K44" i="7"/>
  <c r="K51" i="7"/>
  <c r="K228" i="6"/>
  <c r="K410" i="6" s="1"/>
  <c r="K185" i="7" l="1"/>
  <c r="B15" i="10"/>
  <c r="O185" i="7"/>
  <c r="K296" i="4"/>
  <c r="K39" i="4"/>
  <c r="K807" i="4"/>
  <c r="K776" i="4" s="1"/>
  <c r="K744" i="4" s="1"/>
  <c r="K531" i="4"/>
  <c r="K1022" i="4" l="1"/>
  <c r="K123" i="7"/>
  <c r="K122" i="7"/>
  <c r="K121" i="7"/>
  <c r="K120" i="7"/>
  <c r="K119" i="7"/>
  <c r="K118" i="7"/>
  <c r="K117" i="7"/>
  <c r="K116" i="7"/>
  <c r="G115" i="7"/>
  <c r="G269" i="7" s="1"/>
  <c r="B19" i="11" s="1"/>
  <c r="E19" i="11" s="1"/>
  <c r="K50" i="7"/>
  <c r="K49" i="7"/>
  <c r="K48" i="7"/>
  <c r="O114" i="7"/>
  <c r="K114" i="7"/>
  <c r="K113" i="7"/>
  <c r="O112" i="7"/>
  <c r="K112" i="7"/>
  <c r="O111" i="7"/>
  <c r="K111" i="7"/>
  <c r="O110" i="7"/>
  <c r="K110" i="7"/>
  <c r="O109" i="7"/>
  <c r="K109" i="7"/>
  <c r="O108" i="7"/>
  <c r="K108" i="7"/>
  <c r="O107" i="7"/>
  <c r="K107" i="7"/>
  <c r="O106" i="7"/>
  <c r="K106" i="7"/>
  <c r="G105" i="7"/>
  <c r="G260" i="7" s="1"/>
  <c r="B10" i="11" s="1"/>
  <c r="E10" i="11" s="1"/>
  <c r="O104" i="7"/>
  <c r="K104" i="7"/>
  <c r="O103" i="7"/>
  <c r="K103" i="7"/>
  <c r="K129" i="5"/>
  <c r="K259" i="5" s="1"/>
  <c r="K281" i="4"/>
  <c r="B14" i="10" l="1"/>
  <c r="K115" i="7"/>
  <c r="B19" i="10"/>
  <c r="K105" i="7"/>
  <c r="O285" i="4"/>
  <c r="K285" i="4"/>
  <c r="O57" i="4"/>
  <c r="K57" i="4"/>
  <c r="O56" i="4"/>
  <c r="K56" i="4"/>
  <c r="O55" i="4"/>
  <c r="K55" i="4"/>
  <c r="O920" i="4"/>
  <c r="K920" i="4"/>
  <c r="K918" i="4" s="1"/>
  <c r="O508" i="4"/>
  <c r="K508" i="4"/>
  <c r="K504" i="4" s="1"/>
  <c r="K201" i="7"/>
  <c r="K200" i="7"/>
  <c r="O116" i="5"/>
  <c r="K116" i="5"/>
  <c r="O115" i="5"/>
  <c r="K115" i="5"/>
  <c r="O114" i="5"/>
  <c r="K114" i="5"/>
  <c r="O113" i="5"/>
  <c r="K113" i="5"/>
  <c r="J112" i="5"/>
  <c r="I112" i="5"/>
  <c r="H112" i="5"/>
  <c r="G112" i="5"/>
  <c r="F112" i="5"/>
  <c r="O111" i="5"/>
  <c r="K111" i="5"/>
  <c r="O110" i="5"/>
  <c r="K110" i="5"/>
  <c r="O109" i="5"/>
  <c r="K109" i="5"/>
  <c r="O108" i="5"/>
  <c r="K108" i="5"/>
  <c r="O107" i="5"/>
  <c r="K107" i="5"/>
  <c r="O106" i="5"/>
  <c r="K106" i="5"/>
  <c r="O105" i="5"/>
  <c r="K105" i="5"/>
  <c r="O104" i="5"/>
  <c r="K104" i="5"/>
  <c r="K103" i="5"/>
  <c r="O102" i="5"/>
  <c r="K102" i="5"/>
  <c r="O101" i="5"/>
  <c r="K101" i="5"/>
  <c r="O100" i="5"/>
  <c r="K100" i="5"/>
  <c r="O99" i="5"/>
  <c r="K99" i="5"/>
  <c r="K98" i="5"/>
  <c r="J97" i="5"/>
  <c r="I97" i="5"/>
  <c r="H97" i="5"/>
  <c r="G97" i="5"/>
  <c r="F97" i="5"/>
  <c r="F10" i="5" s="1"/>
  <c r="O266" i="4"/>
  <c r="K266" i="4"/>
  <c r="O491" i="4"/>
  <c r="K491" i="4"/>
  <c r="K36" i="4"/>
  <c r="K35" i="4"/>
  <c r="K96" i="5"/>
  <c r="K95" i="5"/>
  <c r="K94" i="5"/>
  <c r="K25" i="5"/>
  <c r="K93" i="5"/>
  <c r="K92" i="5"/>
  <c r="K91" i="5"/>
  <c r="K90" i="5"/>
  <c r="K89" i="5"/>
  <c r="K409" i="4"/>
  <c r="K1020" i="4" s="1"/>
  <c r="K178" i="7"/>
  <c r="K177" i="7"/>
  <c r="K176" i="7"/>
  <c r="K175" i="7"/>
  <c r="K174" i="7"/>
  <c r="K173" i="7"/>
  <c r="K172" i="7"/>
  <c r="K171" i="7"/>
  <c r="K170" i="7"/>
  <c r="K169" i="7"/>
  <c r="K168" i="7"/>
  <c r="G167" i="7"/>
  <c r="K166" i="7"/>
  <c r="K165" i="7"/>
  <c r="K164" i="7"/>
  <c r="K163" i="7"/>
  <c r="K162" i="7"/>
  <c r="K43" i="7"/>
  <c r="K20" i="6"/>
  <c r="K195" i="7"/>
  <c r="K44" i="4" l="1"/>
  <c r="K1021" i="4"/>
  <c r="G262" i="7"/>
  <c r="B12" i="11" s="1"/>
  <c r="E12" i="11" s="1"/>
  <c r="G289" i="7"/>
  <c r="K258" i="5"/>
  <c r="K194" i="7"/>
  <c r="B12" i="10"/>
  <c r="B10" i="10"/>
  <c r="B26" i="10"/>
  <c r="F9" i="5"/>
  <c r="F8" i="5" s="1"/>
  <c r="F7" i="5" s="1"/>
  <c r="B15" i="9" s="1"/>
  <c r="D15" i="9" s="1"/>
  <c r="K167" i="7"/>
  <c r="K289" i="7" s="1"/>
  <c r="K112" i="5"/>
  <c r="K97" i="5"/>
  <c r="K898" i="4"/>
  <c r="K897" i="4" s="1"/>
  <c r="O263" i="4"/>
  <c r="K263" i="4"/>
  <c r="O29" i="4"/>
  <c r="K29" i="4"/>
  <c r="O31" i="4"/>
  <c r="K31" i="4"/>
  <c r="O30" i="4"/>
  <c r="K30" i="4"/>
  <c r="K414" i="4"/>
  <c r="K42" i="7"/>
  <c r="K47" i="7"/>
  <c r="K12" i="7"/>
  <c r="K11" i="7" s="1"/>
  <c r="F216" i="5" l="1"/>
  <c r="B1" i="9" s="1"/>
  <c r="K28" i="4"/>
  <c r="K1019" i="4" s="1"/>
  <c r="K54" i="6"/>
  <c r="K175" i="6"/>
  <c r="K174" i="6"/>
  <c r="K53" i="6"/>
  <c r="K177" i="6"/>
  <c r="K176" i="6"/>
  <c r="K206" i="6"/>
  <c r="K205" i="6"/>
  <c r="K204" i="6"/>
  <c r="K203" i="6"/>
  <c r="K13" i="6"/>
  <c r="K11" i="6" s="1"/>
  <c r="K81" i="5"/>
  <c r="O23" i="5"/>
  <c r="K23" i="5"/>
  <c r="O80" i="5"/>
  <c r="K80" i="5"/>
  <c r="O79" i="5"/>
  <c r="K79" i="5"/>
  <c r="O78" i="5"/>
  <c r="K78" i="5"/>
  <c r="O77" i="5"/>
  <c r="K77" i="5"/>
  <c r="O76" i="5"/>
  <c r="K76" i="5"/>
  <c r="O75" i="5"/>
  <c r="K75" i="5"/>
  <c r="O74" i="5"/>
  <c r="K74" i="5"/>
  <c r="O73" i="5"/>
  <c r="K73" i="5"/>
  <c r="O72" i="5"/>
  <c r="K72" i="5"/>
  <c r="O27" i="4"/>
  <c r="K27" i="4"/>
  <c r="O26" i="4"/>
  <c r="K26" i="4"/>
  <c r="O259" i="4"/>
  <c r="K259" i="4"/>
  <c r="G62" i="7"/>
  <c r="O69" i="7"/>
  <c r="K69" i="7"/>
  <c r="O68" i="7"/>
  <c r="K68" i="7"/>
  <c r="O67" i="7"/>
  <c r="K67" i="7"/>
  <c r="O66" i="7"/>
  <c r="K66" i="7"/>
  <c r="O65" i="7"/>
  <c r="K65" i="7"/>
  <c r="O64" i="7"/>
  <c r="K64" i="7"/>
  <c r="O63" i="7"/>
  <c r="K63" i="7"/>
  <c r="O61" i="7"/>
  <c r="K61" i="7"/>
  <c r="O400" i="4"/>
  <c r="K400" i="4"/>
  <c r="G31" i="7" l="1"/>
  <c r="G285" i="7"/>
  <c r="G272" i="7"/>
  <c r="K62" i="7"/>
  <c r="O22" i="5"/>
  <c r="K22" i="5"/>
  <c r="O70" i="5"/>
  <c r="K70" i="5"/>
  <c r="K69" i="5"/>
  <c r="O68" i="5"/>
  <c r="K68" i="5"/>
  <c r="K245" i="4"/>
  <c r="K1018" i="4" s="1"/>
  <c r="K60" i="4"/>
  <c r="K59" i="4" s="1"/>
  <c r="O60" i="4"/>
  <c r="K423" i="4" l="1"/>
  <c r="O423" i="4"/>
  <c r="K442" i="4"/>
  <c r="O442" i="4"/>
  <c r="K456" i="4"/>
  <c r="O456" i="4"/>
  <c r="K202" i="6"/>
  <c r="K201" i="6"/>
  <c r="K200" i="6"/>
  <c r="K350" i="6"/>
  <c r="K349" i="6"/>
  <c r="K348" i="6"/>
  <c r="K347" i="6"/>
  <c r="K137" i="6"/>
  <c r="K198" i="6"/>
  <c r="K197" i="6"/>
  <c r="K136" i="6"/>
  <c r="K135" i="6"/>
  <c r="K134" i="6"/>
  <c r="K196" i="6"/>
  <c r="O408" i="4"/>
  <c r="K408" i="4"/>
  <c r="O21" i="5"/>
  <c r="K21" i="5"/>
  <c r="O67" i="5"/>
  <c r="K67" i="5"/>
  <c r="K66" i="5"/>
  <c r="O65" i="5"/>
  <c r="K65" i="5"/>
  <c r="O64" i="5"/>
  <c r="K64" i="5"/>
  <c r="O872" i="4"/>
  <c r="K872" i="4"/>
  <c r="K871" i="4" s="1"/>
  <c r="O30" i="7"/>
  <c r="K30" i="7"/>
  <c r="O467" i="4"/>
  <c r="K467" i="4"/>
  <c r="O401" i="4"/>
  <c r="K401" i="4"/>
  <c r="O895" i="4"/>
  <c r="K895" i="4"/>
  <c r="K894" i="4" s="1"/>
  <c r="O378" i="4"/>
  <c r="K378" i="4"/>
  <c r="O25" i="4"/>
  <c r="K25" i="4"/>
  <c r="O891" i="4"/>
  <c r="K891" i="4"/>
  <c r="K875" i="4" s="1"/>
  <c r="O231" i="4"/>
  <c r="K231" i="4"/>
  <c r="O243" i="4"/>
  <c r="K243" i="4"/>
  <c r="O242" i="4"/>
  <c r="K242" i="4"/>
  <c r="O241" i="4"/>
  <c r="K241" i="4"/>
  <c r="O239" i="4"/>
  <c r="K239" i="4"/>
  <c r="O238" i="4"/>
  <c r="K238" i="4"/>
  <c r="O237" i="4"/>
  <c r="K237" i="4"/>
  <c r="O236" i="4"/>
  <c r="K236" i="4"/>
  <c r="K235" i="4"/>
  <c r="O24" i="4"/>
  <c r="K24" i="4"/>
  <c r="O29" i="7"/>
  <c r="K29" i="7"/>
  <c r="O28" i="7"/>
  <c r="K28" i="7"/>
  <c r="O27" i="7"/>
  <c r="K27" i="7"/>
  <c r="O26" i="7"/>
  <c r="K26" i="7"/>
  <c r="O25" i="7"/>
  <c r="K25" i="7"/>
  <c r="G24" i="7"/>
  <c r="O60" i="7"/>
  <c r="K60" i="7"/>
  <c r="O244" i="4"/>
  <c r="K244" i="4"/>
  <c r="K111" i="4"/>
  <c r="K110" i="4"/>
  <c r="K109" i="4"/>
  <c r="K108" i="4"/>
  <c r="O107" i="4"/>
  <c r="K107" i="4"/>
  <c r="O106" i="4"/>
  <c r="K106" i="4"/>
  <c r="G20" i="7" l="1"/>
  <c r="G288" i="7"/>
  <c r="K1016" i="4"/>
  <c r="K387" i="4"/>
  <c r="K384" i="4" s="1"/>
  <c r="G267" i="7"/>
  <c r="B17" i="11" s="1"/>
  <c r="E17" i="11" s="1"/>
  <c r="K874" i="4"/>
  <c r="K24" i="7"/>
  <c r="K180" i="6"/>
  <c r="O554" i="4"/>
  <c r="K554" i="4"/>
  <c r="K547" i="4" s="1"/>
  <c r="O909" i="4"/>
  <c r="K909" i="4"/>
  <c r="K904" i="4" s="1"/>
  <c r="O215" i="4"/>
  <c r="K215" i="4"/>
  <c r="K44" i="5"/>
  <c r="K43" i="5"/>
  <c r="O868" i="4"/>
  <c r="K868" i="4"/>
  <c r="K867" i="4" s="1"/>
  <c r="O82" i="7"/>
  <c r="K82" i="7"/>
  <c r="O81" i="7"/>
  <c r="K81" i="7"/>
  <c r="O45" i="7"/>
  <c r="K45" i="7"/>
  <c r="K287" i="7" s="1"/>
  <c r="O244" i="6"/>
  <c r="K244" i="6"/>
  <c r="K171" i="4"/>
  <c r="O171" i="4"/>
  <c r="O199" i="4"/>
  <c r="K199" i="4"/>
  <c r="O198" i="4"/>
  <c r="K198" i="4"/>
  <c r="O81" i="4"/>
  <c r="K81" i="4"/>
  <c r="K79" i="4" s="1"/>
  <c r="K181" i="4"/>
  <c r="J181" i="4"/>
  <c r="I181" i="4"/>
  <c r="H181" i="4"/>
  <c r="G181" i="4"/>
  <c r="O19" i="4"/>
  <c r="O18" i="4"/>
  <c r="K18" i="4"/>
  <c r="O17" i="4"/>
  <c r="K17" i="4"/>
  <c r="O537" i="4"/>
  <c r="K537" i="4"/>
  <c r="K536" i="4" s="1"/>
  <c r="K1015" i="4" l="1"/>
  <c r="K11" i="5"/>
  <c r="K10" i="5" s="1"/>
  <c r="K9" i="5" s="1"/>
  <c r="K216" i="5" s="1"/>
  <c r="K20" i="7"/>
  <c r="K288" i="7"/>
  <c r="K256" i="5"/>
  <c r="G169" i="4"/>
  <c r="G10" i="4" s="1"/>
  <c r="G9" i="4" s="1"/>
  <c r="G1013" i="4"/>
  <c r="I169" i="4"/>
  <c r="I10" i="4" s="1"/>
  <c r="I9" i="4" s="1"/>
  <c r="I8" i="4" s="1"/>
  <c r="I7" i="4" s="1"/>
  <c r="I1013" i="4"/>
  <c r="C41" i="9" s="1"/>
  <c r="K11" i="4"/>
  <c r="H169" i="4"/>
  <c r="H10" i="4" s="1"/>
  <c r="H9" i="4" s="1"/>
  <c r="H1013" i="4"/>
  <c r="B41" i="9" s="1"/>
  <c r="J169" i="4"/>
  <c r="J10" i="4" s="1"/>
  <c r="J9" i="4" s="1"/>
  <c r="J8" i="4" s="1"/>
  <c r="J1013" i="4"/>
  <c r="D41" i="9" s="1"/>
  <c r="K855" i="4"/>
  <c r="K684" i="4" s="1"/>
  <c r="K903" i="4"/>
  <c r="K902" i="4" s="1"/>
  <c r="G999" i="4"/>
  <c r="B22" i="11" s="1"/>
  <c r="G10" i="7"/>
  <c r="G9" i="7" s="1"/>
  <c r="G211" i="7" s="1"/>
  <c r="B17" i="10"/>
  <c r="J7" i="4" l="1"/>
  <c r="B40" i="12" s="1"/>
  <c r="F40" i="12" s="1"/>
  <c r="H8" i="4"/>
  <c r="G8" i="4"/>
  <c r="G7" i="4" s="1"/>
  <c r="G8" i="7"/>
  <c r="G7" i="7" s="1"/>
  <c r="E22" i="11"/>
  <c r="E35" i="11" s="1"/>
  <c r="G1012" i="4"/>
  <c r="K683" i="4"/>
  <c r="J929" i="4"/>
  <c r="I929" i="4"/>
  <c r="K8" i="5"/>
  <c r="K7" i="5" s="1"/>
  <c r="B22" i="10"/>
  <c r="B35" i="10" s="1"/>
  <c r="O523" i="4"/>
  <c r="K523" i="4"/>
  <c r="K522" i="4" s="1"/>
  <c r="O170" i="4"/>
  <c r="K170" i="4"/>
  <c r="H7" i="4" l="1"/>
  <c r="B39" i="12" s="1"/>
  <c r="F39" i="12" s="1"/>
  <c r="H929" i="4"/>
  <c r="G929" i="4"/>
  <c r="B2" i="9" s="1"/>
  <c r="B16" i="9"/>
  <c r="K519" i="4"/>
  <c r="B24" i="9"/>
  <c r="C24" i="9" s="1"/>
  <c r="B25" i="9" l="1"/>
  <c r="C25" i="9" s="1"/>
  <c r="D16" i="9"/>
  <c r="B17" i="9"/>
  <c r="K518" i="4"/>
  <c r="O172" i="4"/>
  <c r="K172" i="4"/>
  <c r="O70" i="7"/>
  <c r="K70" i="7"/>
  <c r="K57" i="7"/>
  <c r="O56" i="7"/>
  <c r="K56" i="7"/>
  <c r="O55" i="7"/>
  <c r="K55" i="7"/>
  <c r="O54" i="7"/>
  <c r="K54" i="7"/>
  <c r="O53" i="7"/>
  <c r="K53" i="7"/>
  <c r="O52" i="7"/>
  <c r="K52" i="7"/>
  <c r="K285" i="7" s="1"/>
  <c r="K142" i="6"/>
  <c r="O153" i="6"/>
  <c r="K153" i="6"/>
  <c r="O152" i="6"/>
  <c r="K152" i="6"/>
  <c r="O151" i="6"/>
  <c r="K151" i="6"/>
  <c r="O150" i="6"/>
  <c r="K150" i="6"/>
  <c r="O149" i="6"/>
  <c r="K149" i="6"/>
  <c r="O159" i="6"/>
  <c r="K159" i="6"/>
  <c r="O158" i="6"/>
  <c r="K158" i="6"/>
  <c r="O157" i="6"/>
  <c r="K157" i="6"/>
  <c r="O156" i="6"/>
  <c r="K156" i="6"/>
  <c r="O155" i="6"/>
  <c r="K155" i="6"/>
  <c r="K154" i="6"/>
  <c r="K230" i="6"/>
  <c r="O368" i="6"/>
  <c r="K368" i="6"/>
  <c r="K359" i="6" s="1"/>
  <c r="K193" i="6"/>
  <c r="K192" i="6"/>
  <c r="K191" i="6"/>
  <c r="K34" i="6"/>
  <c r="K33" i="6"/>
  <c r="K220" i="6"/>
  <c r="O219" i="6"/>
  <c r="K219" i="6"/>
  <c r="O218" i="6"/>
  <c r="K218" i="6"/>
  <c r="O217" i="6"/>
  <c r="K217" i="6"/>
  <c r="O216" i="6"/>
  <c r="K216" i="6"/>
  <c r="O215" i="6"/>
  <c r="K215" i="6"/>
  <c r="O214" i="6"/>
  <c r="K214" i="6"/>
  <c r="O213" i="6"/>
  <c r="K213" i="6"/>
  <c r="O32" i="6"/>
  <c r="K32" i="6"/>
  <c r="O31" i="6"/>
  <c r="K31" i="6"/>
  <c r="O30" i="6"/>
  <c r="K30" i="6"/>
  <c r="O29" i="6"/>
  <c r="K29" i="6"/>
  <c r="O28" i="6"/>
  <c r="K28" i="6"/>
  <c r="K313" i="6"/>
  <c r="K312" i="6"/>
  <c r="O311" i="6"/>
  <c r="K311" i="6"/>
  <c r="O310" i="6"/>
  <c r="K310" i="6"/>
  <c r="O309" i="6"/>
  <c r="K309" i="6"/>
  <c r="O308" i="6"/>
  <c r="K308" i="6"/>
  <c r="O307" i="6"/>
  <c r="K307" i="6"/>
  <c r="O306" i="6"/>
  <c r="K306" i="6"/>
  <c r="K169" i="4" l="1"/>
  <c r="K10" i="4" s="1"/>
  <c r="K9" i="4" s="1"/>
  <c r="K8" i="4" s="1"/>
  <c r="K1013" i="4"/>
  <c r="K31" i="7"/>
  <c r="K10" i="7" s="1"/>
  <c r="K9" i="7" s="1"/>
  <c r="K8" i="7" s="1"/>
  <c r="K7" i="7" s="1"/>
  <c r="K27" i="6"/>
  <c r="K10" i="6" s="1"/>
  <c r="K9" i="6" s="1"/>
  <c r="K227" i="6"/>
  <c r="K226" i="6"/>
  <c r="K225" i="6"/>
  <c r="K224" i="6"/>
  <c r="K223" i="6"/>
  <c r="K222" i="6"/>
  <c r="O221" i="6"/>
  <c r="K221" i="6"/>
  <c r="K409" i="6" s="1"/>
  <c r="K229" i="6"/>
  <c r="K7" i="4" l="1"/>
  <c r="K148" i="6"/>
  <c r="K147" i="6" s="1"/>
  <c r="K146" i="6" s="1"/>
  <c r="K211" i="7"/>
  <c r="F1" i="9"/>
  <c r="F2" i="9"/>
  <c r="K8" i="6" l="1"/>
  <c r="K7" i="6" s="1"/>
  <c r="E33" i="12" s="1"/>
  <c r="K371" i="6"/>
  <c r="K929" i="4"/>
</calcChain>
</file>

<file path=xl/comments1.xml><?xml version="1.0" encoding="utf-8"?>
<comments xmlns="http://schemas.openxmlformats.org/spreadsheetml/2006/main">
  <authors>
    <author>user</author>
  </authors>
  <commentList>
    <comment ref="C16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<sst xmlns="http://schemas.openxmlformats.org/spreadsheetml/2006/main" count="13440" uniqueCount="3946">
  <si>
    <t>จำนวนผู้เข้าร่วมโครงการ (คน)</t>
  </si>
  <si>
    <t>ตัวชี้วัด / ค่าเป้าหมาย</t>
  </si>
  <si>
    <t>ระยะเวลาดำเนินการ</t>
  </si>
  <si>
    <t>ความสอดคล้องกับแผนกลยุทธ์การพัฒนา มทร.ศรีวิชัย</t>
  </si>
  <si>
    <t>มาตรการ</t>
  </si>
  <si>
    <t>แผนงาน / โครงการ</t>
  </si>
  <si>
    <t>น.ศ.</t>
  </si>
  <si>
    <t>บุคลากร</t>
  </si>
  <si>
    <t>บุคคล
ภายนอก</t>
  </si>
  <si>
    <t>รวม</t>
  </si>
  <si>
    <t>ระดับผลผลิต</t>
  </si>
  <si>
    <t>ระดับผลลัพธ์</t>
  </si>
  <si>
    <t>งปม.</t>
  </si>
  <si>
    <t>แผน
กลยุทธ์</t>
  </si>
  <si>
    <t>แผนงาน</t>
  </si>
  <si>
    <t>เงินรายได้</t>
  </si>
  <si>
    <t>แผ่นดิน</t>
  </si>
  <si>
    <t>1. พัฒนาคุณภาพการศึกษา</t>
  </si>
  <si>
    <t>พัฒนาศักยภาพนักศึกษา</t>
  </si>
  <si>
    <t>1.1.1 ผลิตบัณฑิตนักปฏิบัติ</t>
  </si>
  <si>
    <t>1)</t>
  </si>
  <si>
    <t>6.1.1</t>
  </si>
  <si>
    <t>ปรับปรุงหลักสูตรเดิมและสร้างหลักสูตรใหม่</t>
  </si>
  <si>
    <t>2)</t>
  </si>
  <si>
    <t>6.2.1</t>
  </si>
  <si>
    <t>พัฒนาระบบสหกิจศึกษา / ฝึกงาน</t>
  </si>
  <si>
    <t>2.2.2</t>
  </si>
  <si>
    <t>5.2.1</t>
  </si>
  <si>
    <t>3)</t>
  </si>
  <si>
    <t>6.4.1</t>
  </si>
  <si>
    <t>ส่งเสริมให้บุคลากรสายวิชาการพัฒนาความรู้และทักษะด้านวิชาชีพ</t>
  </si>
  <si>
    <t>4)</t>
  </si>
  <si>
    <t>6.5.1</t>
  </si>
  <si>
    <t>ส่งเสริมการสร้างสมรรถนะพื้นฐานแต่ละสาขาวิชา</t>
  </si>
  <si>
    <t>6.6.1</t>
  </si>
  <si>
    <t>5)</t>
  </si>
  <si>
    <t>3.1.1</t>
  </si>
  <si>
    <t>6.7.1</t>
  </si>
  <si>
    <t>6)</t>
  </si>
  <si>
    <t>พัฒนาโครงสร้างพื้นฐานที่ส่งเสริมทักษะปฏิบัติ</t>
  </si>
  <si>
    <t>1.1.2 ด้านพัฒนานักศึกษาสู่คุณลักษณะบัณฑิตที่พึงประสงค์</t>
  </si>
  <si>
    <t>12.1.1</t>
  </si>
  <si>
    <t>พัฒนาศักยภาพผู้นำและผู้สนับสนุนการพัฒนา</t>
  </si>
  <si>
    <t>12.2.1</t>
  </si>
  <si>
    <t>พัฒนาคุณลักษณะด้านกายภาพและบุคลิกภาพ</t>
  </si>
  <si>
    <t>12.2.2</t>
  </si>
  <si>
    <t>พัฒนาคุณลักษณะด้านจิตภาพ</t>
  </si>
  <si>
    <t>พัฒนาทักษะทางวิชาการและวิชาชีพของบุคลากรสายวิชาการ</t>
  </si>
  <si>
    <t>5.4.1</t>
  </si>
  <si>
    <t>5.3.1</t>
  </si>
  <si>
    <t>สร้างระบบและกลไกการพัฒนาคุณวุฒิและตำแหน่งทางวิชาการ</t>
  </si>
  <si>
    <t>พัฒนาทักษะบุคลากรสายสนับสนุนทุกระดับตามสายงาน</t>
  </si>
  <si>
    <t>5.6.1</t>
  </si>
  <si>
    <t>5.5.1</t>
  </si>
  <si>
    <t>พัฒนาระบบสวัสดิการเพื่อส่งเสริมให้บุคลากรมีคุณภาพชีวิตที่ดี</t>
  </si>
  <si>
    <t>พัฒนาบุคลากรให้มีจิตสำนึกที่ดีต่อองค์กร</t>
  </si>
  <si>
    <t>2.1.2</t>
  </si>
  <si>
    <t>จัดกิจกรรมเสริมสร้างความรู้ความเข้าใจด้านต่างๆ เกี่ยวกับ AC</t>
  </si>
  <si>
    <t>2.2.1</t>
  </si>
  <si>
    <t>สนับสนุนทรัพยากรสำหรับเพิ่มศักยภาพด้านภาษา</t>
  </si>
  <si>
    <t>จัดกิจกรรมเพิ่มสมรรถนะด้านภาษาและการสื่อสาร</t>
  </si>
  <si>
    <t>สร้างเครือข่ายความร่วมมือด้านวิชาการกับสถาบันอื่นในต่างประเทศ</t>
  </si>
  <si>
    <t>2.3.2</t>
  </si>
  <si>
    <t>เผยแพร่กิจกรรม และผลงานเด่นสู่สาธารณชน</t>
  </si>
  <si>
    <t>3.1.3</t>
  </si>
  <si>
    <t>สร้างช่องทางติดต่อสื่อสารระหว่างมหาวิทยาลัยกับศิษย์เก่าและผู้ปกครอง</t>
  </si>
  <si>
    <t>สร้างเครือข่ายและพัฒนาระบบประชาสัมพันธ์ภายในองค์กร</t>
  </si>
  <si>
    <t xml:space="preserve">1) </t>
  </si>
  <si>
    <t xml:space="preserve">2) </t>
  </si>
  <si>
    <t xml:space="preserve">จัดทำแผนบริหารความเสี่ยง </t>
  </si>
  <si>
    <t>8.1.1</t>
  </si>
  <si>
    <t>สร้างระบบและกลไกการจัดหารายได้และบริหารทรัพย์สินอย่างมีประสิทธิภาพ</t>
  </si>
  <si>
    <t>8.1.2</t>
  </si>
  <si>
    <t>หารายได้จากแหล่งต่างๆ อย่างมีประสิทธิภาพ</t>
  </si>
  <si>
    <t>11.1.2</t>
  </si>
  <si>
    <t>ปรับที่ตั้งและโครงสร้างพื้นฐานของมหาวิทยาลัย</t>
  </si>
  <si>
    <t>11.1.6</t>
  </si>
  <si>
    <t>เพิ่มขีดความสามารถในการให้การศึกษาด้านสิ่งแวดล้อมและการพัฒนาที่ยั่งยืน</t>
  </si>
  <si>
    <t>ประชาสัมพันธ์ รณรงค์การอนุรักษ์พลังงานอย่างต่อเนื่องสม่ำเสมอ</t>
  </si>
  <si>
    <t>พัฒนาระบบเทคโนโลยีสารสนเทศเพื่อการบริการจัดการ</t>
  </si>
  <si>
    <t>4.1.2</t>
  </si>
  <si>
    <t>จัดหาและสนับสนุนทรัพยากรส่งเสริมการเรียนรู้สำหรับงานวิทยบริการ</t>
  </si>
  <si>
    <t>4.2.2</t>
  </si>
  <si>
    <t>พัฒนาระบบบริหารจัดการเรียนการสอน</t>
  </si>
  <si>
    <t>9.1.2</t>
  </si>
  <si>
    <t>สนับสนุนและส่งเสริมการอนุรักษ์ สืบทอดและพัฒนามรดก ภูมิปัญญา ศิลปวัฒธรรม และอนุรักษ์สิ่งแวดล้อม</t>
  </si>
  <si>
    <t>1.1.1 ทำนุบำรุงศิลปวัฒธรรม</t>
  </si>
  <si>
    <t>13.1.1</t>
  </si>
  <si>
    <t>จัดกิจกรรมส่งเสริมให้นักศึกษาและบุคลากร และแหล่งวัฒนธรรมเครือข่ายได้ศึกษาแลกเปลี่ยนเรียนรู้ร่วมกัน</t>
  </si>
  <si>
    <t>1. พัฒนาคุณภาพงานวิจัย</t>
  </si>
  <si>
    <t>สนับสนุนสิ่งอำนวยความสะดวกและสร้างความพร้อม ความเข้มแข็งด้านการวิจัย</t>
  </si>
  <si>
    <t>1.1.1 พัฒนาความพร้อม ความเข้มแข็ง เพื่อสนับสนุนการวิจัย</t>
  </si>
  <si>
    <t>1.1.1</t>
  </si>
  <si>
    <t>พัฒนาระบบและกลไกการบริหารงานวิจัย</t>
  </si>
  <si>
    <t>1.1.2</t>
  </si>
  <si>
    <t>1.1.4</t>
  </si>
  <si>
    <t>ส่งเสริมสนับสนุนงานวิจัยบนพื้นฐานภูมิปัญญาท้องถิ่นเพื่อแก้ปัญหาและยกระดับคุณภาพชีวิตของชุมชน</t>
  </si>
  <si>
    <t>1.2.1</t>
  </si>
  <si>
    <t>1.1.5</t>
  </si>
  <si>
    <t>สร้างเครือข่ายวิจัยกับองค์กรภายในและภายนอกประเทศ</t>
  </si>
  <si>
    <t>ส่งเสริมและยกระดับมาตรฐานงานวิจัยทั้งด้านปริมาณและคุณภาพ เพื่อตอบสนองความต้องการของสังคม ทั้งระดับท้องถิ่นและระดับชาติ</t>
  </si>
  <si>
    <t>1.2.1 พัฒนาศักยภาพนักวิจัยและคุณภาพงานวิจัย</t>
  </si>
  <si>
    <t>พัฒนาศักยภาพนักวิจัยและสร้างนักวิจัยรุ่นใหม่</t>
  </si>
  <si>
    <t>1.2.2</t>
  </si>
  <si>
    <t>สนับสนุนส่งเสริมให้ผลงานวิจัยหรืองานสร้างสรรค์ได้รับการตีพิมพ์หรือเผยแพร่หรือนำไปใช้ประโยชน์</t>
  </si>
  <si>
    <t>1. พัฒนาคุณภาพงานบริการวิชาการ</t>
  </si>
  <si>
    <t>การบริการทางวิชาการเพื่อพัฒนาคุณภาพวิชาชีพตามความต้องการชุมชน</t>
  </si>
  <si>
    <t>10.1.1</t>
  </si>
  <si>
    <t>พัฒนาโครงสร้างพื้นฐานและสิ่งอำนวยความสะดวกต่อการวิจัยให้เข้มแข็ง เพียงพอ</t>
  </si>
  <si>
    <t>การพัฒนาระบบบริหารจัดการ</t>
  </si>
  <si>
    <t>รวมงบประมาณทั้งสิ้น</t>
  </si>
  <si>
    <t>2.1.2 พัฒนางานประชาสัมพันธ์</t>
  </si>
  <si>
    <t>2.1.8  อนุรักษ์พลังงาน</t>
  </si>
  <si>
    <t>2.1.6 จัดหารายได้และบริหารทรัพย์สิน</t>
  </si>
  <si>
    <t>2.1.7 พัฒนามหาวิทยาลัยเป็น Green Campus</t>
  </si>
  <si>
    <t>2.2.1  พัฒนาระบบเทคโนโลยีสารสนเทศและวิทยบริการ</t>
  </si>
  <si>
    <t>2.2.2 พัฒนาระบบบัญชี 3 มิติ</t>
  </si>
  <si>
    <t>1. ทำนุบำรุงศาสนา อนุรักษ์ศิลปวัฒนธรรม และสิ่งแวดล้อม</t>
  </si>
  <si>
    <t>งบกลาง</t>
  </si>
  <si>
    <t>งบดำเนินงาน</t>
  </si>
  <si>
    <t>งบแผ่นดิน</t>
  </si>
  <si>
    <t>งบอื่นๆ ของหน่วยงาน</t>
  </si>
  <si>
    <t>เบอร์โทรศัพท์</t>
  </si>
  <si>
    <t>ผู้รัรบผิดชอบ</t>
  </si>
  <si>
    <t>โครงการ</t>
  </si>
  <si>
    <t>ผู้รับผิดชอบ</t>
  </si>
  <si>
    <t>การรู้จำท่าทางกิจกรรมตามปกติของผู้สูงอายุ</t>
  </si>
  <si>
    <t>ดร.ปฏิมากร  จันทร์พริ้ม</t>
  </si>
  <si>
    <t>089-6557179</t>
  </si>
  <si>
    <t xml:space="preserve">ระบบแนะนำสถานที่ท่องเที่ยวอัตโนมัติด้วยพิกัดจีพีเอส </t>
  </si>
  <si>
    <t>นายสัญญา  ผาสุก</t>
  </si>
  <si>
    <t>093-5827525</t>
  </si>
  <si>
    <t>การประเมินความเสี่ยงและการแก้ปัญหาทางการยศาสตร์ในโรงงานเครื่องปั้นดินเผาและโรงงานผลิตอิฐในจังหวัดนครศรีธรรมราช</t>
  </si>
  <si>
    <t>ผศ.สุรสิทธิ์ ระวังวงศ์</t>
  </si>
  <si>
    <t>087-2912560</t>
  </si>
  <si>
    <t>อิทธิพลของปัจจัยในการกลึงอะลูมิเนียมหล่อกึ่งของแข็ง 6061 โดยใช้วิธีพื้นผิวตอบสนอง</t>
  </si>
  <si>
    <t>การศึกษาการเตรียมและคุณสมบัติของพอลิโพรพิลีนคอมโพสิต โดยการเติมซิลิกอนคาร์ไบด์</t>
  </si>
  <si>
    <t>น.ส.      วรรธนพร ชีววุฒิพงค์</t>
  </si>
  <si>
    <t>095-0368267</t>
  </si>
  <si>
    <t>การทำความสะอาดตัวเองและความไม่ชอบน้ำบนพื้นผิวผ้าไหมโดยการเคลือบด้วย กราฟีนออกไซต์และไทเทเนียมไดออกไซด์</t>
  </si>
  <si>
    <t>นายลิขิต  วรรณพงศ์</t>
  </si>
  <si>
    <t>089-7367764</t>
  </si>
  <si>
    <t>การจัดลำดับเครื่องมือตัดของชิ้นงานแบบผสมบนแมชีนนิ่งเซ็นเตอร์</t>
  </si>
  <si>
    <t>ผศ.จตุพร  ใจดำรงค์</t>
  </si>
  <si>
    <t>081-3119507</t>
  </si>
  <si>
    <t>การยับยั้งเชื้อแบคทีเรียของสารเคลือบวัสดุผสม ขมิ้นชัน/ซีลีเนียม/ไทเทเนียมไดออกไซด์บนผ้าพันแผล</t>
  </si>
  <si>
    <t>ดร.มาหามะสูไฮมี  มะแซ</t>
  </si>
  <si>
    <t>089-6540828</t>
  </si>
  <si>
    <t>วิศวะ</t>
  </si>
  <si>
    <t xml:space="preserve">    น.ส.      วรรธนพร  ชีววุฒิพงศ์</t>
  </si>
  <si>
    <t>กระบวนการพ่นพอกผิวทังสเตนคาร์ไบด์ของค้อนย่อยไม้ยางพาราโดยใช้ความร้อนจากเปลวไฟ</t>
  </si>
  <si>
    <t>ผศ.เดช  เหมือนขาว</t>
  </si>
  <si>
    <t>085-8887753</t>
  </si>
  <si>
    <t>นายต่อลาภ  การปลื้มจิตร</t>
  </si>
  <si>
    <t>082-2091189</t>
  </si>
  <si>
    <t>นายบรรเลง  คำเกตุ</t>
  </si>
  <si>
    <t>089-2094306</t>
  </si>
  <si>
    <t>ระบบตรวจวัดประสิทธิภาพแผงโฟโต้โวลเทอิกด้วยวิธีการควบคุมแสงอาทิตย์เสมือนจริง</t>
  </si>
  <si>
    <t xml:space="preserve">     นาย          ธีระพงษ์  ฉิมเพชร</t>
  </si>
  <si>
    <t>089-4701442</t>
  </si>
  <si>
    <t>ซอฟแวร์จำลองสำหรับการออกแบบระบบสายอากาศเก่ง</t>
  </si>
  <si>
    <t>ดร.ชยานิษฐ์  บุญสนิท</t>
  </si>
  <si>
    <t>087-3459051</t>
  </si>
  <si>
    <t>การพยากรณ์การกำกับดูแลกิจการกับมูลค่าเพิ่มเชิงเศรษฐศาสตร์ของบริษัทจดทะเบียนในตลาดหลักทรัพย์แห่งประเทศไทยโดยใช้ระบบชำนาญการ</t>
  </si>
  <si>
    <t xml:space="preserve">     ผศ.ดร.           ทักษ์        บุญนุ่น</t>
  </si>
  <si>
    <t>085-0537350</t>
  </si>
  <si>
    <t>การวางแผนเส้นทางอพยพคนออกจากอาคารพื้นที่ใช้สอยไม่เกิน 10,000 ตารางเมตร</t>
  </si>
  <si>
    <t>ดร.ชลัท  ทิพากรเกียรติ</t>
  </si>
  <si>
    <t>088-3403799</t>
  </si>
  <si>
    <t>โครงการออกแบบและพัฒนาผลิตภัณฑ์แผ่นไม้อัดจากเส้นใยตาลโตนด</t>
  </si>
  <si>
    <t>ผลงานวิจัยเป็นไปตามวัตถุประสงค์ที่กำหนดไว้ในโครงการ</t>
  </si>
  <si>
    <t>นำผลงานไปใช้ประโยชน์แก่ชุมชน</t>
  </si>
  <si>
    <t>ดร.นันทชัย ชูศิลป์</t>
  </si>
  <si>
    <t>081-9796859</t>
  </si>
  <si>
    <t>อนุรักษ์พันธุกรรมพืช</t>
  </si>
  <si>
    <t>โครงการพัฒนาเครื่องผ่าจาวตาล</t>
  </si>
  <si>
    <t>นำเครื่องผ่าจาวตาลไปใช้ประโยชน์แก่ชุมชน</t>
  </si>
  <si>
    <t>นายวรพงค์  บุญช่วยแทน</t>
  </si>
  <si>
    <t>081-5697303</t>
  </si>
  <si>
    <t>การยับยั้งเชื้อแบคทีเรียและการต้านรังสียูวีของผ้าย้อมจากสีธรรมชาติในท้องถิ่นภาคใต้</t>
  </si>
  <si>
    <t>ถ่ายทอด</t>
  </si>
  <si>
    <t>การพัฒนาเครื่องพ่นหมอกควันกำจัดยุง</t>
  </si>
  <si>
    <t>ผศ.จีระศักดิ์  เพียรเจริญ</t>
  </si>
  <si>
    <t>089-1972933</t>
  </si>
  <si>
    <t>พัฒนาผลิตภัณฑ์เคหะสิ่งทอจากเส้นใยลูกตาลโตนด</t>
  </si>
  <si>
    <t>นายพันธ์ยศ  วรเชฐวราวัตร์</t>
  </si>
  <si>
    <t>089-1985315</t>
  </si>
  <si>
    <t>การเพิ่มประสิทธิภาพสายการผลิตด้วยวิธีการเปลี่ยนสไตล์งานอย่างรวดเร็ว : กรณีศึกษาอุตสาหกรรมเครื่องนุ่งห่มไทย</t>
  </si>
  <si>
    <t>นางธยา  ภิรมย์</t>
  </si>
  <si>
    <t>087-5081115</t>
  </si>
  <si>
    <t>การผลิตไบโอดีเซลด้วยตัวเร่งปฏิกิริยาชนิดแข็งจากเศษวัสดุเหลือทิ้งโรงงานอุตสาหกรรม</t>
  </si>
  <si>
    <t>น.ส.สิริรัตน์  พึ่งชมภู</t>
  </si>
  <si>
    <t>085-0808939</t>
  </si>
  <si>
    <t>การหาส่วนผสมที่เหมาะสมสำหรับการผลิตยางแผ่นดิบโดยวิธีการพื้นผิวตอบสนอง</t>
  </si>
  <si>
    <t>นายพรชัย  เพชรสงคราม</t>
  </si>
  <si>
    <t>086-6554926</t>
  </si>
  <si>
    <t>การพัฒนาระบบผลิตไอน้ำโดยใช้ความร้อนร่วมสำหรับการสกัดสารหอมระเหย</t>
  </si>
  <si>
    <t xml:space="preserve">     นาย         พรประสิทธ์ คงบุญ</t>
  </si>
  <si>
    <t>084-6910055</t>
  </si>
  <si>
    <t>การผลิตแผ่นใยไม้อัดปลอดสารพิษจากวัสดุเหลือใช้ทางการเกษตรและอุตสาหกรรม</t>
  </si>
  <si>
    <t>นายชาตรี  หอมเขียว</t>
  </si>
  <si>
    <t>081-5998927</t>
  </si>
  <si>
    <t>การศึกษาเชิงทดลองอบแห้งยางพาราแผ่นด้วยเครื่องอบแห้งพลังงานแสงอาทิตย์</t>
  </si>
  <si>
    <t>นายวสันต์  จีนธาดา</t>
  </si>
  <si>
    <t>089-5977292</t>
  </si>
  <si>
    <t>ผนังอิฐบล็อกจากวัสดุเหลือทิ้ง</t>
  </si>
  <si>
    <t>นายพรนรายณ์  บุญราศรี</t>
  </si>
  <si>
    <t>081-9595878</t>
  </si>
  <si>
    <t>การใช้ยางรถยนต์รีไซเคิลและเถ้าเตาเผาขยะเป็นตัวกันชนแรงแผ่นดินไหวราคาถูก</t>
  </si>
  <si>
    <t>ดร.ภาณุ  พร้อมพุทธางกูร</t>
  </si>
  <si>
    <t>089-5024964</t>
  </si>
  <si>
    <t>สร้างองค์</t>
  </si>
  <si>
    <t>การประเมินและการแก้ไขท่าทางการทำงานตามหลักการยศาสตร์ กรณีศึกษา หนึ่งตำบลหนึ่งผลิตภัณฑ์ อำเภอสิงหนคร จังหวัดสงขลา</t>
  </si>
  <si>
    <t>ความคงทนของสีและสมบัติการย้อมสีธรรมชาติของผ้าไหมด้วยผงชา</t>
  </si>
  <si>
    <t>น.ส.ภัทราภา  จ้อยพจน์</t>
  </si>
  <si>
    <t>086-6831216</t>
  </si>
  <si>
    <t>นายถาวร  เกื้อสกูล</t>
  </si>
  <si>
    <t>086-2996353</t>
  </si>
  <si>
    <t xml:space="preserve">โครงการจัดการประชุมวิชาการวิศวกรรมโยธาแห่งชาติ  ครั้งที่ 21  ประจำปี  2559 (21th National Conference on Civil  Engineering : NCCE 21)  </t>
  </si>
  <si>
    <t>ผู้เข้าร่วมโครงการทุกคนบอกประเด็นความรู้ หรือประสบการณ์ที่ได้รับเพิ่มขึ้น อย่างน้อย 1 เรื่อง</t>
  </si>
  <si>
    <t>ผู้เข้าร่วมโครงการสามารถนำความรู้ไปใช้ประโยชน์ได้อยู่ในระดับมาก</t>
  </si>
  <si>
    <t>วิทย์</t>
  </si>
  <si>
    <t xml:space="preserve">การสร้างกระบวนการเรียนรู้สู่ศตวรรษที่ 21 </t>
  </si>
  <si>
    <t>นายฉลอง  อุไรรัตน์</t>
  </si>
  <si>
    <t>089-7376781</t>
  </si>
  <si>
    <t>ผู้เข้าร่วมโครงการทุกคนบอกประเด็นความรู้ที่ได้รับ  ยอ่างน้อย  1  เรื่อง</t>
  </si>
  <si>
    <t>ดร.กีรติ   อินทวิเศษ</t>
  </si>
  <si>
    <t>084-3124455</t>
  </si>
  <si>
    <t>การใช้ประโยชน์ของผงไม้ยางพาราและกากตะกอนน้ำยางพาราเป็นวัสดุเสริมแรงของวัสดุผสมพอลิเอทีลีนความหนาแน่นสูงรีไซเคิล</t>
  </si>
  <si>
    <t>ดร.จินดา  สามัคคี</t>
  </si>
  <si>
    <t>089-2960464</t>
  </si>
  <si>
    <t>การศึกษาโครงสร้างจุลภาคและสมบัติทางกลของอะลูมิเนียมผสมเกรด 5083   ที่ผ่านกระบวนการหล่ออัดแบบกึ่งของแข็ง</t>
  </si>
  <si>
    <t xml:space="preserve">       นาย           รอมฎอน     บูระพา</t>
  </si>
  <si>
    <t>085-8976802</t>
  </si>
  <si>
    <t>การเชื่อมเสียดทานแบบกวนของอะลูมิเนียมผสมหล่อกึ่งของแข็ง 5083</t>
  </si>
  <si>
    <t>การประยุกต์ใช้เซ็นเซอร์ความเร่งธรรมดาสำหรับทดสอบคลื่นสั่นสะเทือนในเสาเข็ม</t>
  </si>
  <si>
    <t>1.2.3</t>
  </si>
  <si>
    <t>พัฒนาศักยภาพนักวิจัยผ่านเครือข่ายวิจัยโดยกระบวนการมีส่วนร่วมของผู้ใช้ผลงาน เพิ่มขีดความสามารถในการหาแหล่งทุน</t>
  </si>
  <si>
    <t>โครงการการพัฒนาศักยภาพนักวิจัยคณะวิศวกรรมศาสตร์เพื่อเพิ่มขีดความสามารถด้านการวิจัย</t>
  </si>
  <si>
    <t>กิจกรรมย่อยที่  1  โครงการอบรมเชิงปฏิบัติการ เรื่อง การสืบค้นฐานข้อมูลงานวิจัยและทรัพย์สินทางปัญญา</t>
  </si>
  <si>
    <t>อย่างน้อยร้อยละ 80 ของผู้เข้าร่วมโครงการได้รับความรู้เพิ่มขึ้น</t>
  </si>
  <si>
    <t>กิจกรรมย่อยที่  2  โครงการอบรมเชิงปฏิบัติการ เรื่อง การพัฒนาศักยภาพนักวิจัยด้านการเขียนข้อเสนอโครงการวิจัยเพื่อขอรับทุนสนับสนุนวิจัยภายนอก</t>
  </si>
  <si>
    <t>กิจกรรมย่อยที่  3  โครงการอบรมเชิงปฏิบัติการ เรื่อง การถ่ายทอดประสบการณ์การเขียนและนำเสนอผลงานทางวิชาการ</t>
  </si>
  <si>
    <t>การเพิ่มสมรรถนะให้กับเครื่องกลั่นน้ำทะเลด้วยพลังงานแสงอาทิตย์</t>
  </si>
  <si>
    <t>ผศ.บัญญัติ  นิยมวาส</t>
  </si>
  <si>
    <t>089-7337750</t>
  </si>
  <si>
    <t>ผศ.ปิยวิทย์  สุวรรณ</t>
  </si>
  <si>
    <t>085-8869948</t>
  </si>
  <si>
    <t>การพัฒนาเซรามิกชีวภาพจากเถ้าไม้ยางพาราเคลือบบนโลหะด้วยกระบวนการพลาสมาอิเล็กโตรไลติกออกซิเดชัน</t>
  </si>
  <si>
    <t>นายวิทยา  ศิริคุณ</t>
  </si>
  <si>
    <t>089-6596026</t>
  </si>
  <si>
    <t>การศึกษาสมรรถนะการกลั่นเอทานอล-น้ำแบบหลายถาดด้วยรังสีอาทิตย์</t>
  </si>
  <si>
    <t>ผศ.ดร.จารุวัฒน์  เจริญจิต</t>
  </si>
  <si>
    <t>086-6586747</t>
  </si>
  <si>
    <t>อิทธิพลของอุณหภูมิชิ้นงานที่มีผลต่อการขึ้นรูปโลหะแผ่นเหล็กกล้าไร้สนิม SUS304</t>
  </si>
  <si>
    <t>นายซูไฮดี  สนิ</t>
  </si>
  <si>
    <t xml:space="preserve">อิทธิพลที่มีผลต่อการขึ้นรูปทรงถ้วยด้วยกรรมวิธีการลากขึ้นรูปของวัสดุแผ่นเหล็กกล้าไร้สนิม SUS 304                     </t>
  </si>
  <si>
    <t>การพัฒนาระบบแสดงผลการใช้พลังงานไฟฟ้าผ่านอินเตอร์เน็ต</t>
  </si>
  <si>
    <t>นายสันติ  สถิตวรรธนะ</t>
  </si>
  <si>
    <t>081-8970191</t>
  </si>
  <si>
    <t>การจัดวางระบบผังโครงข่ายคมนาคมทางบก ในเขตเทศบาลนครจังหวัดสงขลา</t>
  </si>
  <si>
    <t>พัฒนาระบบและกลไกการบริการวิชาการเพื่อให้เกิดบูรณาการกับการเรียนการสอนและวิจัย</t>
  </si>
  <si>
    <t>1.1.1การบริการทางวิชาการเพื่อพัฒนาคุณภาพวิชาชีพตามความต้องการของชุมชน</t>
  </si>
  <si>
    <t>โครงการฝึกอบรมเชิงปฏิบัติการ เรื่อง โปรแกรมเมเบิลลอจิกคอนโทรลเลอร์สำหรับงานอุตสาหกรรม</t>
  </si>
  <si>
    <t xml:space="preserve"> ผู้เข้าอบรมสามารถใช้โปรแกรมเมเบิลลอจิกคอนโทรลเลอร์ได้</t>
  </si>
  <si>
    <t>นายคณโฑ  ปานทองคำ</t>
  </si>
  <si>
    <t>089-7325044</t>
  </si>
  <si>
    <t>โครงการฝึกอบรมเชิงปฏิบัติการ เรื่อง คอมพิวเตอร์ช่วยในการออกแบบชิ้นส่วนและผลิตภัณฑ์</t>
  </si>
  <si>
    <t xml:space="preserve"> ผู้เข้าร่วมอบรมมีทักษะการใช้โปรแกรม</t>
  </si>
  <si>
    <t xml:space="preserve"> ผู้เข้าอบรมสามารถนำความรู้ไปฝึกฝนตนเองและถ่ายทอดทักษะให้แก่องค์กรได้</t>
  </si>
  <si>
    <t>ผศ.จักรนรินทร์  ฉัตรทอง</t>
  </si>
  <si>
    <t>080-5404848</t>
  </si>
  <si>
    <t>โครงการฝึกอบรมเชิงปฏิบัติการ เรื่อง งานเชื่อมโลหะเพื่อพัฒนาทักษะอาชีพ</t>
  </si>
  <si>
    <t xml:space="preserve"> ผู้เข้าร่วมอบรมสามารถเชื่อมโลหะได้อย่างคล่องแคล่ว</t>
  </si>
  <si>
    <t>ผู้เข้าร่วมอบรมสามารถนำไปใช้ในการพัฒนางานในชีวิต ประจำวัน</t>
  </si>
  <si>
    <t>โครงการอบรมเชิงปฏิบัติการ การตรวจสอบและปรับแก้เครื่องมือสำรวจ</t>
  </si>
  <si>
    <t>ผู้เข้าร่วมอบรมสามารถปรับแก้เครื่องมือสำรวจให้มีความเที่ยงตรงได้</t>
  </si>
  <si>
    <t>ผู้เข้าอบรมสามารถนำความรู้ไปพัฒนาตนเองได้</t>
  </si>
  <si>
    <t>โครงการอบรมเชิงปฏิบัติการ เรื่อง การใช้โปรแกรมคอมพิวเตอร์ช่วยในการผลิตชิ้นส่วนอุตสาหกรรมด้วยเครื่องกัด CNC</t>
  </si>
  <si>
    <t>ผู้เข้าร่วมอบรมสามารถใช้เครื่องกัด CNC ได้</t>
  </si>
  <si>
    <t xml:space="preserve">กิจกรรมย่อยที่ 8 เสวนารายงานผลการดำเนินงานสู่การปรับปรุงและพัฒนาแผนการดำเนินงาน </t>
  </si>
  <si>
    <t>ชาวบ้านรับทราบข้อมูลในการอบรมในปีที่ผ่านมา</t>
  </si>
  <si>
    <t>ชาวบ้านรับทราบและต่อยอดการอบรมโครงการอื่นๆ ในปีถัดไป</t>
  </si>
  <si>
    <t>โครงการฝึกอบรมเชิงปฏิบัติการ เรื่อง การเพิ่มผลผลิตด้วยเทคนิคทางวิศวกรรมอุตสหการ และการยศาสตร์ สำหรับโรงงานอุตสาหกรรมในจังหวัดสงขลา</t>
  </si>
  <si>
    <t>10.1.2</t>
  </si>
  <si>
    <t>ส่งเสริมและสนับสนุนภูมิปัญญาท้องถิ่นให้เป็นแหล่งเรียนรู้ของสังคม</t>
  </si>
  <si>
    <t>10.1.3</t>
  </si>
  <si>
    <t>บริการวิชาการ</t>
  </si>
  <si>
    <t>โครงการแข่งขันกีฬาภายใน มทร.ศรีวิชัย ครั้งที่ 10</t>
  </si>
  <si>
    <t>ผู้เข้าร่วมโครงการทุกคนบอกประเด็นความรู้หรือประสบการณ์ที่ได้รับเพิ่มขึ้น อย่างน้อย 1 เรื่อง</t>
  </si>
  <si>
    <t>ผู้เข้าร่วมโครงการได้รับรางวัลจากการประกวด แข่งขัน อย่างน้อย 1 รางวัล</t>
  </si>
  <si>
    <t>ผศ.ศุภชัย  อรุณพันธ์</t>
  </si>
  <si>
    <t>084-3124488</t>
  </si>
  <si>
    <t>โครงการปฐมนิเทศนักศึกษา</t>
  </si>
  <si>
    <t xml:space="preserve">โครงการสร้างสรรค์ขบวนพาเหรด  ศรีวิชัยเกมส์   </t>
  </si>
  <si>
    <t>โครงการปฐมนิเทศนักศึกษา ระดับบัณฑิตศึกษา</t>
  </si>
  <si>
    <t xml:space="preserve">โครงการแข่งขันกีฬาศรีวิชัยเกมส์ ครั้งที่ 10   </t>
  </si>
  <si>
    <t>โครงการพัฒนาศักยภาพนักศึกษาตามแนวนโยบายสถานศึกษา 3 ดี</t>
  </si>
  <si>
    <t>โครงการสัมมนาเชิงปฏิบัติการ เรื่อง ทบทวนการจัดทำแผนกลยุทธ์ของคณะวิศวกรรมศาสตร์</t>
  </si>
  <si>
    <t>1. อย่างน้อยร้อยละ 80 ของผู้เข้าร่วมโครงการได้รับความรู้เพิ่มขึ้น</t>
  </si>
  <si>
    <t>1. ผู้เข้าร่วมโครงการสามารถนำความรู้ไปใช้ประโยชน์ได้อยู่ในระดับมาก</t>
  </si>
  <si>
    <t>084-3124466</t>
  </si>
  <si>
    <t>มีกิจกรรมแลกเปลี่ยนเรียนรู้ประสบการณ์ / ทักษะวิชาชีพ</t>
  </si>
  <si>
    <t>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</si>
  <si>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>โครงการจัดทำแผนบริหารความเสี่ยง คณะวิศวกรรมศาสตร์</t>
  </si>
  <si>
    <t>14.1.1</t>
  </si>
  <si>
    <t>ปรับแผนและพัฒนาระบบการสรรหาบุคลากร</t>
  </si>
  <si>
    <t>1.3.1</t>
  </si>
  <si>
    <t>สร้างความพร้อมแก่บุคลากรและนักศึกษาในการเข้าสู่ประชาคมอาเซียน</t>
  </si>
  <si>
    <t>เพิ่มช่องทางให้ข้อมูลเกี่ยวกับ AC</t>
  </si>
  <si>
    <t>2.1.1</t>
  </si>
  <si>
    <t>พัฒนาอาคารสถานที่และระบบสาธารณูปการ</t>
  </si>
  <si>
    <t>ความพึงพอใจของผู้เข้าร่วมโครงการ ไม่น้อยกว่าร้อยละ  80</t>
  </si>
  <si>
    <t>ผู้เข้าร่วมโครงการมีความรู้ ความเข้าใจและมีทักษะด้านภาษาและการสื่อสารเพิ่มมากขึ้น</t>
  </si>
  <si>
    <t>ดร.กีรติ    อินทวิเศษ</t>
  </si>
  <si>
    <t>การอบรมเชิงปฏิบัติการ การออกแบบโครงสร้างทางวิศวกรรมโยธาโดยการใช้โปรแกรมออกแบบขั้นสูง  เพื่อเตรียมความพร้อมเข้าสู่ประชาคมอาเซียน</t>
  </si>
  <si>
    <t>นายสมมาตร์  สวัสดิ์</t>
  </si>
  <si>
    <t>081-8988759</t>
  </si>
  <si>
    <t>โครงการส่งเสริมผู้เชี่ยวชาญสอนวิชาชีพเป็นภาษาอังกฤษ</t>
  </si>
  <si>
    <t>ความพึงพอใจของผู้รับบริการ ไม่น้อยกว่าร้อยละ  80</t>
  </si>
  <si>
    <t>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</si>
  <si>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>โครงการแนะแนวนักศึกษาใหม่</t>
  </si>
  <si>
    <t>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</si>
  <si>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>โครงการนิทรรศการวิชาการ  คณะวิศวกรรมศาสตร์ ปี 2559</t>
  </si>
  <si>
    <t>ผู้เข้าร่วมโครงการมีความพึงพอใจต่อความรู้ที่ได้รับจากนิทรรศการ อย่างน้อยร้อยละ 80</t>
  </si>
  <si>
    <t>โครงการพัฒนาอาจารย์ด้านทักษะและความเชี่ยวชาญด้านวิศวกรรม</t>
  </si>
  <si>
    <t>มิกิจกรรมแลกเปลี่ยนเรียนรู้ทักษะวิชาชีพ</t>
  </si>
  <si>
    <t>ม.ค. - ก.ค. 59</t>
  </si>
  <si>
    <t>โครงการผลิตตำรา</t>
  </si>
  <si>
    <t>น.ส.      อุทัยทิพย์  บุญนา</t>
  </si>
  <si>
    <t>083-1704010</t>
  </si>
  <si>
    <t>โครงการประชุมสัมมนาการจัดการความรู้ คณะวิศวกรรมศาสตร์</t>
  </si>
  <si>
    <t xml:space="preserve">โครงการฝึกอบรมเชิงปฏิบัติการ เรื่อง ระเบียบในการปฏิบัติงานและการเบิกจ่ายของบุคลากร  คณะวิศวกรรมศาสตร์  </t>
  </si>
  <si>
    <t>โครงการพัฒนาและทบทวนหลักสูตรสู่บัณฑิตนักปฏิบัติ</t>
  </si>
  <si>
    <t>โครงการประชุมสัมมนาเชิงปฏิบัติการ การยกร่างหลักสูตรปรับปรุงระดับปริญญาตรี  พ.ศ. 2560</t>
  </si>
  <si>
    <t>โครงการประชุมสัมมนาเชิงปฏิบัติการ การวิพากษ์หลักสูตรปรับปรุงระดับปริญญาตรี  พ.ศ. 2560</t>
  </si>
  <si>
    <t>6.1.2</t>
  </si>
  <si>
    <t>โครงการปฐมนิเทศนักศึกษาฝึกงาน ประจำปีการศึกษา 2558</t>
  </si>
  <si>
    <t>089-1208839</t>
  </si>
  <si>
    <t>โครงการปัจฉิมนิเทศนักศึกษาฝึกงาน ประจำปีการศึกษา 2558</t>
  </si>
  <si>
    <t>โครงการสัมมนาวิชาการ เรื่อง การจัดการเรียนรู้โดยใช้ปัญหาเป็นฐาน PBL (Problem based Learning)</t>
  </si>
  <si>
    <t>โครงการอบรมความพร้อมทางวิชาการในการสอบขอรับใบอนุญาตเป็นผู้ประกอบวิชาชีพวิศวกรรมควบคุมระดับภาคีวิศวกร</t>
  </si>
  <si>
    <t xml:space="preserve">กิจกรรมย่อยที่  1  การแข่งขันสะพานเหล็กอุดมศึกษา 2558 </t>
  </si>
  <si>
    <t xml:space="preserve">กิจกรรมย่อยที่  2  แข่งขันสุดยอดฝีมือสายสัญญาณ ปี 3 : Cabling Contest 3 </t>
  </si>
  <si>
    <t>นายสุวิพล  มหศักดิสกุล</t>
  </si>
  <si>
    <t>081-5691355</t>
  </si>
  <si>
    <t xml:space="preserve">กิจกรรมย่อยที่  3  การแข่งขันเพื่อสร้างสรรค์วิชาการด้านโครงสร้างด้วยไม้ไอศกรีมสายงานวิศวกรรมโยธา ครั้งที่ 10   </t>
  </si>
  <si>
    <t xml:space="preserve">กิจกรรมย่อยที่  4  การแข่งขันคอนกรีตพลังช้าง ครั้งที่ 15 </t>
  </si>
  <si>
    <t xml:space="preserve">กิจกรรมย่อยที่  5  งานราชมงคลวิชาการวิศวกรรม ครั้งที่ 8 </t>
  </si>
  <si>
    <t>โครงการศึกษาดูงานภาคอุตสาหกรรมสิ่งทอของนักศึกษา</t>
  </si>
  <si>
    <t>ผศ.พรโพยม  วรเชฐวราวัตร์</t>
  </si>
  <si>
    <t>084-1960479</t>
  </si>
  <si>
    <t>โครงการอบรมเชิงปฏิบัติการ เรื่อง คอมพิวเตอร์ช่วยในการออกแบบชิ้นส่วนและผลิตภัณฑ์ 3 มิติ</t>
  </si>
  <si>
    <t>โครงการฝึกอบรมเชิงปฏิบัติการ เรื่อง การใช้งานโปรแกรม MATLAB ในงานวิศวกรรม</t>
  </si>
  <si>
    <t>095-3650223</t>
  </si>
  <si>
    <t>โครงการอบรมเชิงปฏิบัติการพัฒนาโปรแกรมบนเว็บ</t>
  </si>
  <si>
    <t>089-6555747</t>
  </si>
  <si>
    <t>โครงการอบรมความรู้พื้นฐานแก่นักศึกษาใหม่ คณะวิศวกรรมศาสตร์</t>
  </si>
  <si>
    <t>086-6856747</t>
  </si>
  <si>
    <t>โครงการเข้าร่วมการแข่งขันทักษะทางวิชาการ</t>
  </si>
  <si>
    <t>การใช้งาน  PLC  ในงานอุตสาหกรรม</t>
  </si>
  <si>
    <t>การใช้งานโปรแกรม Microsoft office  เบื้องต้น</t>
  </si>
  <si>
    <t>ผศ.สุรพล  ชูสวัสดิ์</t>
  </si>
  <si>
    <t>080-5429023</t>
  </si>
  <si>
    <t xml:space="preserve">โครงการฝึกอบรมเชิงปฏิบัติการเรื่อง  การออกแบบลายวงจรพิมพ์  PCB  </t>
  </si>
  <si>
    <t>โครงการพัฒนาศักยภาพนักวิจัย เรื่อง การวิเคราะห์ข้อมูลทางสถิติ  สำหรับการวิจัย</t>
  </si>
  <si>
    <t>นางสาวธันยพร  อริยะเศรณี</t>
  </si>
  <si>
    <t>074-317-177</t>
  </si>
  <si>
    <t>คณะบริหารธุรกิจ</t>
  </si>
  <si>
    <t>ผู้เข้าร่วมโครงการทุกคนบอกประเด็นความรู้หรือประสบกาณ์ที่ได้รับเพิ่มขึ้นอย่างน้อย 1 เรื่อง</t>
  </si>
  <si>
    <t>โครงการสร้างความเข้มแข็งด้านภาษาอังกฤษธุรกิจให้แก่ชุมชนเพื่อรองรับ AEC</t>
  </si>
  <si>
    <t>นางภานุพร  เต็มพระสิริ</t>
  </si>
  <si>
    <t>โครงการอบรมโปรแกรมสนับสนุนงานสำนักงาน สำหรับโรงเรียนหลวงประธานราษฎร์นิกร หาดใหญ่</t>
  </si>
  <si>
    <t>นายทีปกรณ์  นฤมาณนลินี</t>
  </si>
  <si>
    <t>โครงการบัญชีครัวเรือนเพื่อความพอเพียงของธนาคารครัวเรือน</t>
  </si>
  <si>
    <t>นางสุพินดา  โจนส์</t>
  </si>
  <si>
    <t>กิจกรรมย่อยที่ 1 ทบทวนแผนงานบริการวิชาการและประชาสัมพันธ์</t>
  </si>
  <si>
    <t xml:space="preserve">กิจกรรมย่อยที่ 2 การอบรมเชิงปฏิบัติการ เกี่ยวกับการบัญชีพื้นฐาน </t>
  </si>
  <si>
    <t>กิจกรรมย่อยที่ 3 การอบรมเชิงปฏิบัติการ เกี่ยวกับการลงบัญชีในสมุดบันทึกบัญชี</t>
  </si>
  <si>
    <t>กิจกรรมย่อยที่ 4 การอบรมเชิงปฏิบัติการ เกี่ยวกับการรับรู้รายได้ ค่าใช้จ่ายที่เกิดขึ้น</t>
  </si>
  <si>
    <t>กิจกรรมย่อยที่ 5 การอบรมเชิงปฏิบัติการ เกี่ยวกับการรับรู้กำไรขาดทุนของธนาคารครัวเรือน</t>
  </si>
  <si>
    <t>กิจกรรมย่อยที่ 6 การอบรมเชิงปฏิบัติการ เกี่ยวกับการสรุปผลของธนาคารครัวเรือนในแต่ละปี</t>
  </si>
  <si>
    <t>กิจกรรมย่อยที่ 7 การอบรมเชิงปฏิบัติการ การสร้างความเข้มแข็งให้แก่ธนาคารครัวเรือน โดยใช้หลักการบริหารแบบบัญชี</t>
  </si>
  <si>
    <t>กิจกรรมย่อยที่ 8 เสวนารายงานผลการดำเนินงานสู่การปรับปรุงและพัฒนาแผนการดำเนินงาน</t>
  </si>
  <si>
    <t>10.1.4</t>
  </si>
  <si>
    <t>วิจัยและพัฒนาต่อยอดเชื่อมโยงความรู้และประสบการณ์จากการบริการวิชาการแก่สังคม</t>
  </si>
  <si>
    <t>10.1.5</t>
  </si>
  <si>
    <t>เผยแพร่ผลความรู้  การถ่ายทอดเทคโนโลยีและแนวปฏิบัติที่ดีจากการให้บริการวิชาการสู่สาธารณะ</t>
  </si>
  <si>
    <t>โครงการอบรมทักษะการใช้เทคโนโลยีสารสนเทศเพื่อการบริหารจัดการกลุ่มวิสาหกิจชุมชน พื้นที่อำเภอสะเดา จังหวัดสงขลา</t>
  </si>
  <si>
    <t xml:space="preserve"> </t>
  </si>
  <si>
    <t>นางภัทราภรณ์  แก้กนิษฐารักษ์</t>
  </si>
  <si>
    <t>ความพึงพอใจของผู้เข้าร่วมโครงการ ไม่น้อยกว่าร้อยละ 80</t>
  </si>
  <si>
    <t>ผู้เข้าร่วมโครงการได้รับความรู้/พัฒนาทักษะเพิ่มขึ้น</t>
  </si>
  <si>
    <t>นางพลอยกนก  ขุนชำนาญ</t>
  </si>
  <si>
    <t>สังคม</t>
  </si>
  <si>
    <t>โครงการอบรมเชิงปฏิบัติการการรับประทานอาหารแบบตะวันตก</t>
  </si>
  <si>
    <t>นางสุชาดา  ศรีเชื้อ</t>
  </si>
  <si>
    <t>โครงการ Mini Walk Rally HR 'RMUTSV</t>
  </si>
  <si>
    <t>มีกิจกรรมแลกเปลี่ยนเรียนรู้ประสบการณ์/ทักษะวิชาชีพ/วิชาการภายในหน่วยงาน</t>
  </si>
  <si>
    <t xml:space="preserve">โครงการปัจฉิมนิเทศนักศึกษา </t>
  </si>
  <si>
    <t>โครงการพัฒนาอัตลักษณ์บัณฑิตให้เป็นบัณฑิตที่พึงประสงค์</t>
  </si>
  <si>
    <t>โครงการสัมมนาทางวิชาการและการแข่งขันทักษะทางวิชาการ    ด้านบริหารธุรกิจ 9 มทร. ครั้งที่4</t>
  </si>
  <si>
    <t>นางณัฏฐนันท์  นิวาสวุฒิกิจ</t>
  </si>
  <si>
    <t xml:space="preserve">โครงการพัฒนาบุคลากรสายสนับสนุน ด้านทักษะภาษาอังกฤษ </t>
  </si>
  <si>
    <t>โครงการพัฒนาภาษาอังกฤษเพื่อการสื่อสารสู่อาเซียน</t>
  </si>
  <si>
    <t>ผู้เข้าร่วมโครงการมีความรู้ความเข้าใจ ร้อยละ 80</t>
  </si>
  <si>
    <t>ผู้เข้าร่วมโครงการนำความรู้ไปใช้ประโยชน์อย่างน้อยร้อยละ 80</t>
  </si>
  <si>
    <t>โครงการพัฒนานักศึกษา ด้านทักษะภาษาอังกฤษ</t>
  </si>
  <si>
    <t>โครงการพัฒนาคณาจารย์ ด้านทักษะภาษาอังกฤษ</t>
  </si>
  <si>
    <t>โครงการจัดทำวารสาร Business Administration ปีการศึกษา 2559</t>
  </si>
  <si>
    <t xml:space="preserve"> -</t>
  </si>
  <si>
    <t>ความพึงพอใจของผู้รับบริการไม่น้อยกว่าร้อยละ 80</t>
  </si>
  <si>
    <t>ข้อมูลข่าวสารของหน่วยงานได้รับการเผยแพร่ประชาสัมพันธ์ทำให้มหาวิทยาลัยเป็นที่รู้จักมากขึ้น</t>
  </si>
  <si>
    <t>ต.ค.58 , ม.ค.59</t>
  </si>
  <si>
    <t>ว่าที่ร.ต.ธนภัทร  พันธุ์ทอง</t>
  </si>
  <si>
    <t>โครงการพัฒนาศักยภาพอาจารย์นิเทศสหกิจและนักศึกษาฝึกงานเบื้องต้น</t>
  </si>
  <si>
    <t>ผศ.ดร.เบญจลักษณ์  เข้มคุ้ม</t>
  </si>
  <si>
    <t>โครงการสัมมนาเชิงปฏิบัติการ เรื่องเทคนิคการเขียนผลงานทางวิชาการ และการผลิตตำราเรียน</t>
  </si>
  <si>
    <t>โครงการการพัฒนาศักยภาพบุคลากรเพื่อเพิ่มประสิทธิผลในการปฏิบัติงาน</t>
  </si>
  <si>
    <t>พ.ย.58,ธ.ค.58</t>
  </si>
  <si>
    <t xml:space="preserve">   นางสาว     กิติต์ธัญญา ติ้นไล่       เดชาวัฒน์</t>
  </si>
  <si>
    <t>นางสาวนลินรัตน์  คลังธานชูสิน</t>
  </si>
  <si>
    <t>โครงการการพัฒนาสมรรถนะผู้บริหาร</t>
  </si>
  <si>
    <t>074-317-178</t>
  </si>
  <si>
    <t>โครงการสัมมนาเชิงปฏิบัติการ เรื่องกิจกรรมเพื่อสังคม (SE)</t>
  </si>
  <si>
    <t>นายชัยนันท์  ปัญญาวุทโส</t>
  </si>
  <si>
    <t>โครงการพัฒนาหลักสูตรคณะบริหารธุรกิจ</t>
  </si>
  <si>
    <t xml:space="preserve"> ผศ.ดร.เบญจลักษณ์  เข้มคุ้ม</t>
  </si>
  <si>
    <t>โครงการปฐมนิเทศนักศึกษาก่อนออกฝึกงานนอกสถานที่</t>
  </si>
  <si>
    <t>ธ.ค.58 , พ.ค.59</t>
  </si>
  <si>
    <t>ผศ.ดร.พิเชษฐ์  พรหมใหม่</t>
  </si>
  <si>
    <t>โครงการสัมมนาเชิงปฏิบัติการ การพิจารณา มคอ.3</t>
  </si>
  <si>
    <t>โครงการพัฒนาศักยภาพบุคลากรสายวิชาการ คณะบริหารธุรกิจ</t>
  </si>
  <si>
    <t>โครงการพัฒนาทักษะด้านภาษาอังกฤษแก่นักศึกษา</t>
  </si>
  <si>
    <t>โครงการแข่งขันทักษะการพิมพ์สัมผัส พิมพ์ดีดไทย-อังกฤษ</t>
  </si>
  <si>
    <t>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</si>
  <si>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>ผู้เข้าร่วมโครงการได้รับรางวัลจากการประกวดแข่งขัน อย่างน้อย 1 รางวัล</t>
  </si>
  <si>
    <t>ผศ.นัดพลพิชัย  ดุลยวาทิต</t>
  </si>
  <si>
    <t xml:space="preserve">โครงการปฐมนิเทศนักศึกษาระดับบัณฑิตศึกษา </t>
  </si>
  <si>
    <t xml:space="preserve">โครงการปัจฉิมนิเทศนักศึกษาระดับบัณฑิตศึกษา </t>
  </si>
  <si>
    <t>โครงการส่งเสริมศักยภาพนักธุรกิจ SMEs เพื่อการเป็นมืออาชีพ</t>
  </si>
  <si>
    <t>โครงการอบรมสมรรถนะพื้นฐานวิชาชีพนักศึกษาคณะบริหารธุรกิจ  และสอบวัดผลประมวลความรู้</t>
  </si>
  <si>
    <t>โครงการอบรมเชิงปฏิบัติการ เรื่อง การพัฒนาทักษะการใช้   โปรแกรม Microsoft office แก่นักศึกษา</t>
  </si>
  <si>
    <t>นางสาวสุภาพร  ทองราช</t>
  </si>
  <si>
    <t>โครงการสรรพากรสอนภาษีที่มหาวิทยาลัย RD go Campus</t>
  </si>
  <si>
    <t>โครงการการแข่งขันทักษะทางบัญชีเครือราชมงคลศรีวิชัย "Accounting Sivijaya" ครั้งที่ 2</t>
  </si>
  <si>
    <t>ความพึงพอใจของผู้เข้าร่วมโครงการต่อประโยชน์ของการดำเนินโครงการร้อยละ 80</t>
  </si>
  <si>
    <t>ผู้เข้าร่วมโครงการเกิดทักษะและความเชี่ยวชาญในการปฏิบัติและสามารถนำไปใช้ประโยชน์ได้</t>
  </si>
  <si>
    <t>โครงการแข่งขันทักษะวิชาชีพบัญชีระดับประกาศนียบัตรวิชาชีพชั้นสูงในเขตพื้นที่ภาคใต้ ครั้งที่ 7</t>
  </si>
  <si>
    <t>โครงการพัฒนาบุคลิกภาพเพื่อเตรียมตัวเข้าสู่ตลาดแรงงาน</t>
  </si>
  <si>
    <t>โครงการประกวดแผนการสื่อสารการตลาดผ่านสื่อเครือข่ายสังคมออนไลน์</t>
  </si>
  <si>
    <t>โครงการอบรมสัมมนาเพื่อพัฒนาทักษะด้านวิชาชีพนอกสถานที่</t>
  </si>
  <si>
    <t>โครงการแลกเปลี่ยนเรียนรู้ด้านการบริหารทรัพยากรมนุษย์</t>
  </si>
  <si>
    <t>โครงการนำเสนอและเผยแพร่ผลงานวิจัยระดับบัณฑิตศึกษา</t>
  </si>
  <si>
    <t>โครงการนำแนวคิดค่านิยมหลัก 12 ประการ สู่การปฏิบัติ</t>
  </si>
  <si>
    <t>โครงการนิทรรศการวิชาการบริหารธุรกิจและสืบสานวัฒนธรรม    ครั้งที่ 7</t>
  </si>
  <si>
    <t>ผู้เข้าร่วมโครงการเกิดทักษะและความเชี่ยวชาญในทางปฏิบัติและนำไปใช้ประโยชน์ได้</t>
  </si>
  <si>
    <t>โครงการเข้าร่วมแข่งขันทักษะทางวิชาการ</t>
  </si>
  <si>
    <t>ผู้เข้าร่วมโครงการได้รับรางวัลจากการประกวด/แข่งขัน อย่างน้อย 1 รางวัล</t>
  </si>
  <si>
    <t>ผศ.พศิกา  ชำนาญเวชกิจ</t>
  </si>
  <si>
    <t>โครงการสืบสานศิลปวัฒนธรรม</t>
  </si>
  <si>
    <t>ผู้เข้าร่วมโครงการมีความตระหนักในการทำนุบำรุงศิลปวัฒนธรรมและอนุรักษ์สิ่งแวดล้อม</t>
  </si>
  <si>
    <t>ทำนุ</t>
  </si>
  <si>
    <t>โครงการอบรมเชิงปฏิบัติการ เรื่อง การพัฒนาจิตวิญญาณนักศึกษา</t>
  </si>
  <si>
    <t xml:space="preserve">โครงการเข้าค่ายคุณธรรม สร้างสายสัมพันธ์น้องพี่ ชาวเอ็มบีเอ มทร.ศรีวิชัย รุ่น 5-6 </t>
  </si>
  <si>
    <t>ผู้เข้าร่วมโครงการสามารถนำความรู้ไปใช้ประโยชน์อยู่ในระดับมาก</t>
  </si>
  <si>
    <t>โครงการสร้างจิตสำนึกอนุรักษ์พลังงานและมหาวิทยาลัยสีเขียว</t>
  </si>
  <si>
    <t>7.1.1</t>
  </si>
  <si>
    <t>โครงการพัฒนางานประกันคุณภาพการศึกษาระดับหลักสูตร</t>
  </si>
  <si>
    <t>นางวิไลพร  ฟุ้งเกียรติไพบูลย์</t>
  </si>
  <si>
    <t>โครงการประชุมเชิงปฏิบัติการปรับแผนกลยุทธ์</t>
  </si>
  <si>
    <t>โครงการสืบสานและการอนุรักษ์การละเล่นพื้นบ้านภาคใต้ของไทย</t>
  </si>
  <si>
    <t>ผู้เข้าร่วมโครงการทำนุบำรุงศิลปวัฒนธรรมไทย และร่วมอนุรักษ์สิ่งแวดล้อม</t>
  </si>
  <si>
    <t>นางพรวดี  เพ็งสุวรรณ</t>
  </si>
  <si>
    <t>โครงการการพัฒนาจิต บุคลากรคณะบริหารธุรกิจ มหาวิทยาลัยเทคโนโลยีราชมงคลศรีวิชัย</t>
  </si>
  <si>
    <t>โครงการปฏิบัติธรรมพัฒนาจิต เพื่อชีวิตและการเรียนรู้</t>
  </si>
  <si>
    <t>การพัฒนาระบบสารสนเทศเพื่อเพิ่มช่องทางการจัดจำหน่ายสำหรับผลิตภัณฑ์ชุมชน (OTOP)   จังหวัดสงขลา กรณีศึกษา กลุ่มวิสาหกิจชุมชนสุชาวดี</t>
  </si>
  <si>
    <t>ต.ค.58-ก.ย.59</t>
  </si>
  <si>
    <t>นายชัยนันท์  ปัญญาวุทโส         ผศ.สันติพงศ์  ตั้งธรรมกุล</t>
  </si>
  <si>
    <t>การพัฒนาทรัพยากรมนุษย์สายสนับสนุนเชิงพุทธ</t>
  </si>
  <si>
    <t>ปัจจัยที่ส่งผลต่อการเข้าเรียนและไม่เข้าเรียนในรายวิชาองค์การและการจัดการ ของนักศึกษาภาคปกติ ภาคเรียนที่ 1  ปีการศึกษา 2558</t>
  </si>
  <si>
    <t>วิจัยในชั้นเรียน</t>
  </si>
  <si>
    <t>แนวทางการวางแผนทางการเงินเพื่อเสริมสร้างคุณภาพชีวิตที่ดีของสตรีหม้ายในสถานการณ์ชายแดนใต้</t>
  </si>
  <si>
    <t>แนวทางการพัฒนาการท่องเที่ยวให้สอดคล้องกับปริมาณการใช้จ่ายของนักท่องเที่ยวที่มีต่อการท่องเที่ยวในบริเวณชายแดนไทย-มาเลเซีย</t>
  </si>
  <si>
    <t>นางอัจฉรา  รัตนมา  นางสุภาพร  ทองราช  ดร.อรพรรณ  จันทร์อินทร์</t>
  </si>
  <si>
    <t>นางสาวปรัศนีย์  กายพันธ์   นางชฏามาศ  แก้วสุกใส  นางสาวอาอีฉ๊ะ  บิลละเต๊ะ</t>
  </si>
  <si>
    <t>ความสัมพันธ์ระหว่างคุณลักษณะขององค์กร การเปิดเผยข้อมูลการบริหารความเสี่ยง ตามกรอบแนวคิดของ COSO และผลการดําเนินงานของบริษัทที่จดทะเบียนในตลาดหลักทรัพย์แห่งประเทศไทย กลุ่ม SET 100</t>
  </si>
  <si>
    <t>นางกมลวรรณ  วรรณชาติ</t>
  </si>
  <si>
    <t>การพัฒนาส่วนประสมทางการตลาดของผลิตภัณฑ์ชุมชนเพื่อสนองความต้องการของนักท่องเที่ยวที่เดินทางผ่านสนามบินนานาชาติ หาดใหญ่   จังหวัดสงขลา</t>
  </si>
  <si>
    <t>ผศ.ดร.พิเชษฐ์  พรหมใหม่  ผศ.ยุทธนา  พงศกร  ผศ.ธันยภรณ์  ดำจุติ</t>
  </si>
  <si>
    <t>นางวีรวรรณ  มารังกูร  นางอันธิกา  ทิพย์จำนงค์  นางนงเยาว์  อินทสโร</t>
  </si>
  <si>
    <t>ความเข้าใจในมาตรฐานการรายงานทางการเงินสำหรับกิจการที่ไม่มีส่วนได้เสียสาธารณะของนักศึกษาบัญชีในเขตจังหวัดสงขลา</t>
  </si>
  <si>
    <t>นางสุพินดา  โจนส์   นางสาวมนต์ทนา  คงแก้ว</t>
  </si>
  <si>
    <t>นางวีรวรรณ  มารังกูร  นางชวนพิศ  เจยาคม</t>
  </si>
  <si>
    <t>การพัฒนาทักษะทางวิชาชีพของนักบัญชีสำหรับวิสาหกิจชุมชนขนาดกลางและขนาดย่อม  ในอำเภอเมือง และอำเภอหาดใหญ่  จังหวัดสงขลา</t>
  </si>
  <si>
    <t>รศ.เยาวพา  ณ นคร นางนวรัตน์  ผิวนวล</t>
  </si>
  <si>
    <t>ความสัมพันธ์ระหว่างอัตราส่วนทางการเงินกับอัตราผลตอบแทนการจ่ายเงินปันผลบริษัทจดทะเบียนในตลาดหลักทรัพย์แห่งประเทศไทย</t>
  </si>
  <si>
    <t>นางสาวชิดชนก  หมาดหมาน  นางสาวกมลพร  วรรณชาติ  นายปรีชา  เจริญสุข</t>
  </si>
  <si>
    <t>ดร.วัลภา  พัฒนา</t>
  </si>
  <si>
    <t>นางพัชรี  ทิพย์ประชา  นางบุสรินทร์  คูนิอาจ</t>
  </si>
  <si>
    <t>การศึกษาพฤติกรรมการซื้อสินค้า OTOP บนเครือข่ายสังคมออนไลน์</t>
  </si>
  <si>
    <t>นางภัทราภรณ์  แก้วกนิษฐารักษ์</t>
  </si>
  <si>
    <t>ปัจจัยที่ส่งผลต่อพฤติกรรมการอ่านหนังสือของนักศึกษาในระดับปริญญาตรี จังหวัดสงขลา</t>
  </si>
  <si>
    <t>นางสาวธันยพร  อริยะเศรณี   นางปาลิตา  เอกอุรุ  นางอัจฉรา  รัตนมา</t>
  </si>
  <si>
    <t>นางพรวดี  เพ็งสุวรรณ    นายบุญรัตน์  บุญรัศมี</t>
  </si>
  <si>
    <t>คุณภาพชีวิตการทำงานของบุคลากรมหาวิทยาลัยเทคโนโลยีราชมงคลศรีวิชัย สงขลา</t>
  </si>
  <si>
    <t>นายณัฐวุฒิ  จันทร์ศรีบุตร  นางสาวกิตติยา  อินทกาญจน์</t>
  </si>
  <si>
    <t>ผศ.ปรัชญา  ชุมศรี</t>
  </si>
  <si>
    <t xml:space="preserve">ปัจจัยที่ส่งผลต่อความสุขของผู้สูงอายุในเขตชุมชน เก้าเส้ง อำเภอเมือง จังหวัดสงขลา </t>
  </si>
  <si>
    <t>นางสาวกุลธีรา  ทองใหญ่</t>
  </si>
  <si>
    <t>ปัจจัยความสำเร็จของวิสาหกิจชุมชน กรณีศึกษา กลุ่มวิสาหกิจชุมชนสุชาวดี อำเภอสะเดา จังหวัดสงขลา</t>
  </si>
  <si>
    <t>นางสุชาดา  ศรีเชื้อ   สอ.นราวัตร  กาญจนพันธ์</t>
  </si>
  <si>
    <t>เหมืองข้อมูลเพื่อการพยากรณ์อัตราแลกเปลี่ยนเงินตราต่างประเทศ กลุ่มประชาคมเศรษฐกิจอาเซียน</t>
  </si>
  <si>
    <t>นางสาวดนยรัตน์  คัดโนภาส    นางสุวภัทร  อำพันสุขโข  นายธีภากรณ์  นฤมาณนลินี</t>
  </si>
  <si>
    <t>การพัฒนาแอพพลิเคชั่นแนะนำบริการสารสนเทศ มหาวิทยาลัยเทคโนโลยีราชมงคลศรีวิชัย  บนระบบปฏิบัติการแอนดรอยด์</t>
  </si>
  <si>
    <t>นางสาวดนยรัตน์  คัดโนภาสนายธีภากรณ์  นฤมาณนลินี</t>
  </si>
  <si>
    <t>ศึกษาความเป็นไปได้เกี่ยวกับการทำชาขลู่สู่ OTOP ตำบลบางกล่ำ อำเภอบางกล่ำ จังหวัดสงขลา</t>
  </si>
  <si>
    <t>นางพัชรี  ทิพย์ประชา  นางพลอยกนก ขุนชำนาญ</t>
  </si>
  <si>
    <t>นางกัญฐณา  สุขแก้ว        นายชัยนันท์  ปัญญาวุทโส</t>
  </si>
  <si>
    <t>การศึกษาความพึงพอใจของผู้ใช้บริการตลาดรถไฟ สงขลา</t>
  </si>
  <si>
    <t>นางพลอยกนก  ขุนชำนาญ    นางสาวรัตนา  พัฒโน</t>
  </si>
  <si>
    <t>การศึกษาความรู้ความเข้าใจของนักศึกษาต่อพระราชบัญญัติว่าด้วยการกระทำผิดเกี่ยวกับคอมพิวเตอร์ พ.ศ. 2550 กรณีศึกษา สาขาระบบสารสนเทศ   มหาวิทยาลัยเทคโนโลยีราชมงคลศรีวิชัย</t>
  </si>
  <si>
    <t>นางกัญฐณา  สุขแก้ว</t>
  </si>
  <si>
    <t>นายจตุพร  จิรันดร</t>
  </si>
  <si>
    <t>โครงการประชุมวิชาการ เรื่อง "การนำเสนอผลงานวิจัยในชั้นเรียน"</t>
  </si>
  <si>
    <t>-</t>
  </si>
  <si>
    <t>อย่างน้อยร้อยละ 80ของผู้เข้าร่วมโครงการได้รับความรู้เพิ่มขึ้น</t>
  </si>
  <si>
    <t>ผศ.กุลดารา เพียรเจริญ</t>
  </si>
  <si>
    <t>081-898-3933</t>
  </si>
  <si>
    <t>โครงการประชุมวิชาการด้านศิลปศาสตร์ระดับบัณฑิตศึกษา ครั้งที่ 1</t>
  </si>
  <si>
    <t>นายโกสินทร์ ทีปรักษพันธ์</t>
  </si>
  <si>
    <t>091-049-8885</t>
  </si>
  <si>
    <t>การผลิตน้ำมังคุดเข้มข้นพร้อมดื่มโดยเทคนิคการระเหยภายใต้สุญญากาศ</t>
  </si>
  <si>
    <t>ต.ค.58-ก.ย. 59</t>
  </si>
  <si>
    <t>ผศ.พงษ์เทพ  เกิดเนตร</t>
  </si>
  <si>
    <t>081-8916557</t>
  </si>
  <si>
    <t>คณะศิลปศาสตร์</t>
  </si>
  <si>
    <t>โครงการถ่ายทอดองค์ความรู้สู่งานบริการวิชาการเพื่อเสริมสร้างความเข้มแข็งชุมชนตะโหมด</t>
  </si>
  <si>
    <t>ชุมชนสามารถนำความรู้ที่ได้รับไปพัฒนาตนเองและปรับปรุงชุมชนให้ดียิ่งขึ้น</t>
  </si>
  <si>
    <t>พ.ย.58-ส.ค.59</t>
  </si>
  <si>
    <t>นางณิชา ประสงค์จันทร์</t>
  </si>
  <si>
    <t>080-539-1323</t>
  </si>
  <si>
    <t>โครงการฝึกอบรมหลักสูตรระยะสั้นด้านคหกรรมศาสตร์แก่ชุมชน</t>
  </si>
  <si>
    <t>ผู้เข้าร่วมโครงการ 20 คน มีความรู้ความเข้าใจและมีทักษะในการทำผลิตภัณฑ์งานประดิษฐ์เครื่องหอมและผ้ามัดย้อม จำนวน 3 รูปแบบ</t>
  </si>
  <si>
    <t>ผู้เข้าอบรมมีความรู้ความเข้าใจและมีการพัฒนาทำผลิตภัณฑ์งานประดิษฐ์เครื่องหอมและผ้ามัดย้อมอย่างต่อเนื่องและสามารถเพิ่มมูลค่าให้ผลิตภัณฑ์ได้</t>
  </si>
  <si>
    <t>นางฉัตรดาว ไขยหล่อ</t>
  </si>
  <si>
    <t>081-485-5803</t>
  </si>
  <si>
    <t>โครงการฝึกอบรมหลักสูตรระยะสั้นด้านอาหารและโภชนาการ</t>
  </si>
  <si>
    <t>ผู้เข้ารับการอบรม 25 คน</t>
  </si>
  <si>
    <t>ผู้เข้าอบรมได้รับความรู้และสามารถนำไปประกอบอาชีพและสร้างรายได้</t>
  </si>
  <si>
    <t>น.ส.ปัญญรัศมื ลือขจร</t>
  </si>
  <si>
    <t>095-079-7007</t>
  </si>
  <si>
    <t>โครงการปรับภูมิทัศน์บริเวณโดยรอบคณะศิลปศาสตร์</t>
  </si>
  <si>
    <t>มีพื้นที่ปรับปรุงภูมิทัศน์เพิ่มขึ้น อย่างน้อย 1 จุด</t>
  </si>
  <si>
    <t>นางวิชชุลฎา ถาวโรจน์</t>
  </si>
  <si>
    <t>084-665-6296</t>
  </si>
  <si>
    <t>โครงการปัจฉิมนิเทศนักศึกษา</t>
  </si>
  <si>
    <t>นายจักรายุธ มุ่งศิริ</t>
  </si>
  <si>
    <t>086-655-7925</t>
  </si>
  <si>
    <t>โครงการ Junior Tour Guide Contest</t>
  </si>
  <si>
    <t>ความพึงพอใจของผู้เข้าร่วมโครงการไม่น้อยกว่า ร้อยละ 80</t>
  </si>
  <si>
    <t>น.ส.วิชชุลดา ไชยธานี</t>
  </si>
  <si>
    <t>088-511-5368</t>
  </si>
  <si>
    <t>โครงการปฐมนิเทศนักศึกษาฝึกงาน</t>
  </si>
  <si>
    <t>โครงการพัฒนาศักยภาพด้านความเป็นผู้นำของนักศึกษาหลักสูตร  สาขาวิชาอาหารและโภชนาการ</t>
  </si>
  <si>
    <t>อย่างน้อร้อยละ 80 ของผู้เข้าร่วมโครงการได้รับความรู้เพิ่มเติม</t>
  </si>
  <si>
    <t>089-7359490</t>
  </si>
  <si>
    <t xml:space="preserve">โครงการ Tourism CSR </t>
  </si>
  <si>
    <t>น.ส.เสวตฉัตร นาคชาต</t>
  </si>
  <si>
    <t>087-359-9615</t>
  </si>
  <si>
    <t>โครงการคลินิกวิชาการ</t>
  </si>
  <si>
    <t>น.ส.สุดา บินสุริยะ</t>
  </si>
  <si>
    <t>083-533-5174</t>
  </si>
  <si>
    <t>โครงการจัดทำจุลสารคณะศิลปศาสตร์</t>
  </si>
  <si>
    <t>ม.ค.59,พ.ค.59,ก.ย.59</t>
  </si>
  <si>
    <t>ให้ความรู้ด้านระบบควบคุมภายในและการบริหารความเสี่ยงสำหรับบุคลากรแต่ละระดับ</t>
  </si>
  <si>
    <t>มีการกำกับ ติดตามการดำเนินงานด้านการควบคุมภายในและการบริหารความเสี่ยง</t>
  </si>
  <si>
    <t>พัฒนาระบบควบคุมภายในและการบริหารความเสี่ยง</t>
  </si>
  <si>
    <t xml:space="preserve">3) </t>
  </si>
  <si>
    <t xml:space="preserve">4) </t>
  </si>
  <si>
    <t>โครงการสัมมนา เรื่อง "การบริหารความเสี่ยงและควาบคุมภายใน  จากทฤษฏีสู่ การปฏิบัติ"</t>
  </si>
  <si>
    <t>14.1.2</t>
  </si>
  <si>
    <t>โครงการอนุรักษ์ประเพณีเดือนสิบ</t>
  </si>
  <si>
    <t>ผู้เข้าร่วมโครงการมีความตระหนักในการทำนุบำรุงศิลปวัฒนธรรมไทยและร่วมอนุรักษ์สิ่งแวดล้อม</t>
  </si>
  <si>
    <t>นางจิราพร  ศรีสายะ</t>
  </si>
  <si>
    <t>086-7411705</t>
  </si>
  <si>
    <t>15.1.1</t>
  </si>
  <si>
    <t>โครงการอนุรักษ์ประเพณีสงกรานต์และงานรดน้ำดำหัว</t>
  </si>
  <si>
    <t>ผู้เข้าร่วมโครงการมีความตระกนักในการทำนุบำรุงศิลปวัฒนธรรมไทยและร่วมอนุรักษ์สิ่งแวดล้อม</t>
  </si>
  <si>
    <t>นางสาวจิราภรณ์  ตันติพงศ์อาภา</t>
  </si>
  <si>
    <t>081-6667685</t>
  </si>
  <si>
    <t>โครงการเพิ่มอาจารย์และผู้เชี่ยวชาญชาวต่างประเทศ พื้นที่สงขลา</t>
  </si>
  <si>
    <t>ผู้เข้าร่วมโครงการได้ประโยชน์จากกิจกรรม/โครงการไม่น้อยกว่าร้อยละ 80</t>
  </si>
  <si>
    <t>ผู้เข้าร่วมโครงการมีความรู้ความเข้าใจและทักษะด้านภาษาและการสื่อสารเพิ่มมากขึ้น</t>
  </si>
  <si>
    <t>ต.ค.-ก.ย.59</t>
  </si>
  <si>
    <t>น.ส.ฐิตินาร์ถ คำยอด</t>
  </si>
  <si>
    <t>083-186--2479</t>
  </si>
  <si>
    <t>โครงการ Freshmen English Camp</t>
  </si>
  <si>
    <t>ผู้เข้าร่วมโครงการได้รับประโยชน์จากกิจกรม/โครงการไม่น้อยกว่าร้อยละ 80</t>
  </si>
  <si>
    <t>ผู้เข้าร่วมโครงการมีความรู้ความเข้าใจและมีทักษะด้านภาษาและการสื่อสารเพิ่มมากขึ้น</t>
  </si>
  <si>
    <t>083-186-2479</t>
  </si>
  <si>
    <t>โครงการพัฒนาข้อสอบวัดความรู้ความสามารถทางภาษาอังกฤษ        ของ มทร. ศรีวิชัย</t>
  </si>
  <si>
    <t>ต.ค.58-ม.ค.59</t>
  </si>
  <si>
    <t>น.ส.กิตติยา</t>
  </si>
  <si>
    <t>083-092-8002</t>
  </si>
  <si>
    <t>โครงการสนับสนุนนักศึกษาที่เป็นเลิศทางวิชาการ</t>
  </si>
  <si>
    <t>โครงการ Speak up !</t>
  </si>
  <si>
    <t>ผู้เข้าร่วมโครงการได้รับประโยชน์จากกิจกรรม/โครงการไม่น้อยกว่าร้อยละ 80</t>
  </si>
  <si>
    <t>น.ส.ศุภวรรณ ตันตสุทธิกุล</t>
  </si>
  <si>
    <t>086-969-4931</t>
  </si>
  <si>
    <t>โครงการพัฒนาศักยภาพทักษะภาษาอังกฤษเพื่อการสื่อสารในอาชีพ</t>
  </si>
  <si>
    <t>ผู้เข้าร่วมโครงการมีความเข้าใจร้อยละ 80</t>
  </si>
  <si>
    <t>ผู้เข้าร่วมโครงการนำความรู้ไปใช้ไปโยชน์อย่างน้อยร้อยละ 80</t>
  </si>
  <si>
    <t>โครงการแข่งขันตอบคำถามภาษาอังกฤษ</t>
  </si>
  <si>
    <t>น.ส.กิตติยา  พิศุทธางกูร</t>
  </si>
  <si>
    <t>083-972-8002</t>
  </si>
  <si>
    <t>โครงการพัฒนาทักษะภาษามลายู</t>
  </si>
  <si>
    <t>โครงการภาษาอังกฤษพาเพลิน</t>
  </si>
  <si>
    <t>โครงการอบรมแนวทางการสอบวัดระดับ TOEIC</t>
  </si>
  <si>
    <t>โครงการอบรมภาษาและวัฒนธรรมจีน</t>
  </si>
  <si>
    <t>โครงการอบรมแนวทางการสอบวัดระดับความรู้ภาษาจีน (HSK)</t>
  </si>
  <si>
    <t>โครงการ ENG for Kids</t>
  </si>
  <si>
    <t>โครงการวันศิลปศาสตร์วิชาการ</t>
  </si>
  <si>
    <t>4.4.4</t>
  </si>
  <si>
    <t>พัฒนาระบบโครงสร้างพื้นฐานให้มีมาตรฐานและทันสมัย</t>
  </si>
  <si>
    <t>โครงการฝึกอบรมเชิงปฏิบัติการ เรื่อง การใช้เทคโนโลยีสารสนเทศ</t>
  </si>
  <si>
    <t>โครงการสัมมนาเชิงปฏิบัติการทบทวนและจัดทำแผนกลยุทธ์       คณะศิลปศาสตร์</t>
  </si>
  <si>
    <t>5.1.1</t>
  </si>
  <si>
    <t>โครงการอบรม "กลยุทธ์การจัดการเรียนรู้สู่อาจารย์มืออาชีพ"</t>
  </si>
  <si>
    <t>นายอัฏฐชัย ถาวรสุวรรณ</t>
  </si>
  <si>
    <t>089-974-5643</t>
  </si>
  <si>
    <t>โครงการพัฒนาอาจารย์ด้านทักษะวิชาชีพในสถานประกอบการ</t>
  </si>
  <si>
    <t>โครงการสัมมนาเชิงปฏิบัติการแลกเปลี่ยนเรียนรู้การเรียนการสอน    ด้านคหกรรมศาสตร์และการศึกษาดูงาน</t>
  </si>
  <si>
    <t>นางสางจิราภรณ์  ตันติพงศ์ภาภา</t>
  </si>
  <si>
    <t>โครงการพัฒนาศักยภาพของอาจารย์ในสถานประกอบการ</t>
  </si>
  <si>
    <t>มีกิจกรรมแลกเปลี่ยนเรียนรรู้ประสบการณ์/ทักษะวิชาชีพ/วิชาการภายในหน่วยงาน</t>
  </si>
  <si>
    <t>นายนรินทร์ภพ  ช่วยการ</t>
  </si>
  <si>
    <t>097-1405193</t>
  </si>
  <si>
    <t>โครงการ KM ในงานวิชาการและวิจัย</t>
  </si>
  <si>
    <t>น.ส.สร้อยสิน แก้วหนู</t>
  </si>
  <si>
    <t>086-963-6314</t>
  </si>
  <si>
    <t>โครงการปรับปรุงหลักสูตรคณะศิลปศาสตร์</t>
  </si>
  <si>
    <t>โครงการ Speaking Contest ครั้งที่ 11</t>
  </si>
  <si>
    <t>ผู้เข้รร่วมโครงการได้รับรางวัลจากการประกวดแข่งขัน อย่างน้อย 1 รางวัล</t>
  </si>
  <si>
    <t>ผู้เข้าร่วมโครงการเกิดทักษะวิชาการ/วิชาชีพและสามารถนำไปใช้ประโยชน์ได้</t>
  </si>
  <si>
    <t>โครงการ The Voice RMUTSV การประกวดร้องเพลงภาษาต่างประเทศ</t>
  </si>
  <si>
    <t>นายเมธัส พานิช</t>
  </si>
  <si>
    <t>089-651-3843</t>
  </si>
  <si>
    <t>โครงการแข่งขันโต้วาที</t>
  </si>
  <si>
    <t>ว่าที่ร้อยตรีหญิงจุฑาฎา</t>
  </si>
  <si>
    <t>086-297-9138</t>
  </si>
  <si>
    <t>โครงการพัฒนาทักษะด้านภาษาแก่นักศึกษา</t>
  </si>
  <si>
    <t>ผศ.กุลดารา เพียรเจิรญ</t>
  </si>
  <si>
    <t>โครงการแข่งขันทักษะการใช้ภาษาไทยระดับปริญญาตรี</t>
  </si>
  <si>
    <t>ผศ.เลิศทิวัส ยอดล้ำ</t>
  </si>
  <si>
    <t>081-969-6096</t>
  </si>
  <si>
    <t>โครงการสอนเสริมทักษะความรู้ด้านวิทย์-คณิต</t>
  </si>
  <si>
    <t>น.ส.จิรภัทร  ภู่ขวัญทอง</t>
  </si>
  <si>
    <t>นางฉัตรดาว ไชยหล่อ</t>
  </si>
  <si>
    <t>โครงการอนุรักษ์ศิลปวัฒนธรรมการละเล่นพื้นบ้านและการแข่งขันกีฬาพื้นบ้านไทย</t>
  </si>
  <si>
    <t>นางชญาดา เฉลียวพรหม</t>
  </si>
  <si>
    <t>084-068-4964</t>
  </si>
  <si>
    <t>โครงการเตรียมความพร้อมก่อนการเรียนสำหรับนักศึกษาใหม่หลักสูตรสาขาวิชาการโรงแรม</t>
  </si>
  <si>
    <t>อ.ชญาดา เฉลียว พรหม</t>
  </si>
  <si>
    <t>โครงการต้นกล้ามัคคุเทศก์ รุ่นที่ 3</t>
  </si>
  <si>
    <t>น.ส.ศุภวรรณ</t>
  </si>
  <si>
    <t>ได้รับรางวัลจากการแข่งขันอย่างน้อย 1 รางวัล</t>
  </si>
  <si>
    <t>ผู้เข้าร่วมโครงการฯ เกิดทักษะทางวิชาการ/วิชาชีพและสามารถนำไปใช้ประโยชน์ได้</t>
  </si>
  <si>
    <t>นางรัชดา เพ็ชรชระ</t>
  </si>
  <si>
    <t>086-291-0593</t>
  </si>
  <si>
    <t>โครงการพัฒนาศักยภาพอาจารย์และนักศึกษา  เพื่อเพิ่มประสิทธิภาพในการปฏิบัติงานและศึกษาดูงานด้านการโรงแรม</t>
  </si>
  <si>
    <t>อ.กาญจนพัฐ กลับทับลัง</t>
  </si>
  <si>
    <t>083-543-8560</t>
  </si>
  <si>
    <t>โครงการ Business Plan for Hospitality Industry</t>
  </si>
  <si>
    <t>ผู้เข้าร่วมดครงการได้รับความรู้/พัฒนาทักษะเพิ่มขึ้น</t>
  </si>
  <si>
    <t>โครงการ Tourism Quiz</t>
  </si>
  <si>
    <t>โครงการทัศนศึกษาเพื่อเพิ่มทักษะวิชาชีพแก่นักศึกษาด้านการท่องเที่ยวต่างประเทศ</t>
  </si>
  <si>
    <t>โครงการ ฝึกทักษะการปฏิบัติงานการท่องเที่ยว</t>
  </si>
  <si>
    <t>ผู้เข้าร่วมโครงการได้รับการพัฒนาทักษะวิชาชีพเฉพาะทาง และเพีมความเชียวชาญในวิชาชีพมากขึ้น</t>
  </si>
  <si>
    <t>โครงการพัฒนาผู้เรียนสู่ความเป็นเลิศทางด้านวิชาชีพ</t>
  </si>
  <si>
    <t>นางอัญชลี  สุวรรศะ</t>
  </si>
  <si>
    <t>089-6562566</t>
  </si>
  <si>
    <t>โครงการ RMUTSV Festival of Thai Cuisine 2015</t>
  </si>
  <si>
    <t>นางเลิศสิริ  พวงแก้ว</t>
  </si>
  <si>
    <t>098-0178726</t>
  </si>
  <si>
    <t>โครงการพัฒนาผู้เรียนสู่ความเป็นเลิศทางด้านวิชาชีพด้านอาหาร และโภชนาการ</t>
  </si>
  <si>
    <t>นางสาววนิดา  บุรีภักดี</t>
  </si>
  <si>
    <t>086-9658706</t>
  </si>
  <si>
    <t>โครงการอบรมเสริมทักษะด้านอาหารและโภชนาการสำหรับนักศึกษาใหม่</t>
  </si>
  <si>
    <t>ผุ้เข้าร่วมโครงการสามารถนำความรู้ไปใช้ประโยชน์ได้อยู่ในระดับมาก</t>
  </si>
  <si>
    <t>081-6087457</t>
  </si>
  <si>
    <t>โครงการ “Energy Planning Gang” สำนึกอนุรักษ์พลังงาน</t>
  </si>
  <si>
    <t>โครงการตรวจประเมินกิจกรรม 5 ส.คณะศิลปศาสตร์</t>
  </si>
  <si>
    <t>รศ.ทรรศนีย์ คีรีศรี</t>
  </si>
  <si>
    <t>086-927-159</t>
  </si>
  <si>
    <t>โครงการตรวจประเมินคุณภาพการศึกษาภายใน ระดับหลักสูตร ประจำปีการศึกษา 2558</t>
  </si>
  <si>
    <t>โครงการตรวจประเมินคุณภาพการศึกษาภายใน ระดับคณะ ประจำปีการศึกษา 2558</t>
  </si>
  <si>
    <t>โครงการศึกษาการยืดอายุของผลตาลโตนดโดยใช้สารธรรมชาติ</t>
  </si>
  <si>
    <t>มิ.ย-ก.ค.59</t>
  </si>
  <si>
    <t>นางณิชา  ประสงค์จันทร์</t>
  </si>
  <si>
    <t>โครงการพินิจพุทธศิลป์ถิ่นสิงขร ฝั่งบ่อยาง</t>
  </si>
  <si>
    <t>ผู้เข้าร่วมโครงการมีความตระหนักในการทำนุบำรุงสิลปวัฒนธรรมไทยและอนุรักษ์สิ่งแวดล้อม</t>
  </si>
  <si>
    <t>ผศ.ธารินทร์  มานีมาน</t>
  </si>
  <si>
    <t>084-250-5452</t>
  </si>
  <si>
    <t>โครงการนิทรรศการศิลปนิพนธ์</t>
  </si>
  <si>
    <t>ผู้เข้าร่วมโครงการเกิดทักษะและความเชี่ยวชาญในทางปฏิบัติและสามารถนำไปใช้ประโยชน์ได้</t>
  </si>
  <si>
    <t>หลักสูตรวิชาจิตรกรรม</t>
  </si>
  <si>
    <t>คณะสถาปัตยกรรศาสตร์</t>
  </si>
  <si>
    <t>โครงการสร้างสรรค์งานศิลป์กับศิลปิน</t>
  </si>
  <si>
    <t>โครงการนิทรรศการศิลปกรรมร่วมสมัยสร้างสรรค์สัญจร</t>
  </si>
  <si>
    <t>โครงการสัปดาห์วิชาการแข่งขันทักษะ</t>
  </si>
  <si>
    <t>หลักสูตรวิชาสถาปัตยกรรม</t>
  </si>
  <si>
    <t>หลักสูตรวิชาการออกแบบฯ</t>
  </si>
  <si>
    <t>โครงการสัมมนาเชิงปฏิบัติการวิทยานิพนธ์สถาปัตยกรรม</t>
  </si>
  <si>
    <t>กิจกรรมย่อยที่ 1 โครงการสัมมนาเชิงปฏิบัติการวิทยานิพนธ์สถาปัตยกรรม  ครั้งที่ 1</t>
  </si>
  <si>
    <t>นักศึกษาได้รับประโยชน์จากกิจกรรม ไม่น้อยกว่าร้อยละ 80</t>
  </si>
  <si>
    <t>กิจกรรมย่อยที่ 2  โครงการสัมมนาเชิงปฏิบัติการวิทยานิพนธ์สถาปัตยกรรม  ครั้งที่ 2</t>
  </si>
  <si>
    <t>กิจกรรมย่อยที่ 3 โครงการสัมมนาเชิงปฏิบัติการวิทยานิพนธ์สถาปัตยกรรม  ครั้งที่ 3</t>
  </si>
  <si>
    <t>โครงการนิทรรศการคณะสถาปัตยกรรมศาสตร์</t>
  </si>
  <si>
    <t>โครงการจิตรกรรมเพื่อชุมชน</t>
  </si>
  <si>
    <t>ผลงานการสร้างสรรค์ 1 ผลงาน</t>
  </si>
  <si>
    <t>ความพึงพอใจของผู้รับบริการ ร้อยละ 80</t>
  </si>
  <si>
    <t>โครงการพัฒนาพื้นที่แหล่งเรียนรู้ภูมิปัญญาชะเเล้</t>
  </si>
  <si>
    <t>ฝ่ายวิชาการ</t>
  </si>
  <si>
    <t>กิจกรรมย่อยที่ 2 แหล่งเรียนรู้วัฒนธรรมชุมชุนชะแล้ :  สถาปัตยกรรมพื้นถิ่น</t>
  </si>
  <si>
    <t xml:space="preserve">กิจกรรมย่อยที่ 3  โครงการรักษ์ผัง รักษ์ชุมชนชะแล้ </t>
  </si>
  <si>
    <t>หลักสูตรวิชาการผังเมือง</t>
  </si>
  <si>
    <t>กิจกรรมย่อยที่ 4  การเพิ่มมูลค่าด้วยการพัฒนาผลิตภัณฑ์ OTOP</t>
  </si>
  <si>
    <t>ผลงานจำนวน 20   ชิ้น</t>
  </si>
  <si>
    <t>กิจกรรมย่อยที่ 5  เสวนารายงานผลการดำเนินงานสู่การปรับปรุงและพัฒนาแผนการดำเนินงาน</t>
  </si>
  <si>
    <t>การจัดแสดงผลงานที่ได้ดำเนินการ</t>
  </si>
  <si>
    <t>โครงการฝันตามคิดสู่ชีวิตดีไซน์</t>
  </si>
  <si>
    <t>โครงการร่วมจัดแสดงผลงานนักศึกษาและศึกษาดูงานสถาปนิก 59</t>
  </si>
  <si>
    <t>โครงการสัมมนาวิชาชีพสถาปัตยกรรม</t>
  </si>
  <si>
    <t>โครงการจัดแสดงผลงานแฟชั่นนิพนธ์สำหรับนักศึกษาสาขาวิชาการออกแบบแฟชั่นและสิ่งทอ</t>
  </si>
  <si>
    <t>โครงการสัมมนาเชิงปฏิบัติการตรวจงานโครงการงานผังเมือง</t>
  </si>
  <si>
    <t>โครงการพัฒนาศักยภาพและสร้างจิตสำนึกที่ดีต่อองค์กร</t>
  </si>
  <si>
    <t>ฝ่ายบริหารและวางแผน</t>
  </si>
  <si>
    <t>โครงการสัมมนาสัญจร “สงขลาเมืองรถถีบ”</t>
  </si>
  <si>
    <t xml:space="preserve">โครงการสัมมนาเชิงปฏิบัติการปรับปรุงและพัฒนาหลักสูตรสถาปัตยกรรมศาสตรบัณฑิต (หลักสูตรปรับปรุง พ.ศ.2560) </t>
  </si>
  <si>
    <t>โครงการสัมมนาวิชาการ "สหวิทยาสู่การผังเมือง"</t>
  </si>
  <si>
    <t>โครงการสัมมนาการอนุรักษ์พลังงานในอาคาร</t>
  </si>
  <si>
    <t>12.4.1</t>
  </si>
  <si>
    <t>สร้างการมีส่วนร่วม</t>
  </si>
  <si>
    <t>ฝ่ายพัฒนานักศึกษา</t>
  </si>
  <si>
    <t>โครงการพัฒนาบุคลิกภาพเพื่อออกสู่ตลาดแรงงาน</t>
  </si>
  <si>
    <t>โครงการแนะแนวการศึกษาต่อในระดับปริญญาตรีคณะสถาปัตยกรรมศาสตร์</t>
  </si>
  <si>
    <t>มีผู้สนใจในการเข้าศึกษาต่อในระดับปริญญาตรีคณะสถาปัตยกรรมศาสตร์ร้อยละ 80</t>
  </si>
  <si>
    <t>นักศึกษามีความพึงพอใจในการแนะแนวของคณะสถาปัตยกรรมศาสตร์ ร้อยละ 80</t>
  </si>
  <si>
    <t>อ.พลากร พันธ์มณี</t>
  </si>
  <si>
    <t>การสร้างองค์ที่ดีสู่การเป็น "มหาวิทยาลัยสีเขียว"</t>
  </si>
  <si>
    <t>โครงการสื่อความหมายการใช้ประโยชน์จากพันธุกรรมพืช ในเขตเทศบาลสงขลา ภายใต้แนวคิด Green city</t>
  </si>
  <si>
    <t>อ.ดร.จเร สุวรรณชาต</t>
  </si>
  <si>
    <t>11.1.1</t>
  </si>
  <si>
    <t>โครงการค่ายเยาวชนอนุรักษ์ศิลปวัฒนธรรม</t>
  </si>
  <si>
    <t>โครงการอบรมการแทงหยวกเพื่อสืบสานประเพณีชักพระ</t>
  </si>
  <si>
    <t>โครงการศึกษาและฝึกปฏิบัติจากแหล่งเรียนรู้ภูมิปัญญาพื้นถิ่น      ด้านสิ่งทอ</t>
  </si>
  <si>
    <t>โครงการศึกษาแหล่งศิลปวัฒนธรรม</t>
  </si>
  <si>
    <t xml:space="preserve">โครงการสร้างจิตสำนึกอนุรักษ์พลังงาน </t>
  </si>
  <si>
    <t>อ.อารีนา อีสามะ</t>
  </si>
  <si>
    <t>ผ้าทอเกาะยอจากการพัฒนาเส้นด้ายย้อมสีธรรมชาติในท้องถิ่น</t>
  </si>
  <si>
    <t>อ.นวัทตกร อุมาศิลป์</t>
  </si>
  <si>
    <t>การพัฒนาผ้าบาติกจากสีธรรมชาติเพื่อผลิตต้นแบบเครื่องแต่งกายแฟชั่น</t>
  </si>
  <si>
    <t>อ.ตะวัน ตนยะแหละ</t>
  </si>
  <si>
    <t>อ.ดร.ปิยาภรณ์ อรมุต</t>
  </si>
  <si>
    <t>อ.มงคล ชนิทรสงขลา</t>
  </si>
  <si>
    <t>พัฒนาสถาปัตยกรรมเพื่อเป็นแหล่งเรียนรู้ด้านภูมิปัญญาและวัฒนธรรมท้องถิ่น : ตำบลชะแล้ อำเภอสิงหนคร จังหวัดสงขลา</t>
  </si>
  <si>
    <t>อ.งามเพชร อัมพรวัฒนพงศ์</t>
  </si>
  <si>
    <t>การศึกษาออกแบบวัสดุตกแต่งภายในอาคารด้วยใบยางพารา</t>
  </si>
  <si>
    <t>อ.พิษณุ อนุชาญ</t>
  </si>
  <si>
    <t>อ.เจนจิรา  ขุนทอง</t>
  </si>
  <si>
    <t>ย่านเมืองเก่า : การอนุรักษ์ในฉบับชาวบ้าน (กรณีศึกษาถนนนครนอก-ถนนนครใน และถนนนางงาม จังหวัดสงขลา)</t>
  </si>
  <si>
    <t>อ.ธาม วชิรกาญจน์</t>
  </si>
  <si>
    <t>องค์ความรู้</t>
  </si>
  <si>
    <t>ศึกษาการระบายอากาศโดยวิธีธรรมชาติ บ้านพื้นถิ่นชนบทภาคใต้ เพื่อความ สบายเชิงอุณหภาพ</t>
  </si>
  <si>
    <t>อ.สาทินี วัฒนกิจ</t>
  </si>
  <si>
    <t>การศึกษาเทคนิคการสร้างลวดลายเพื่อการสร้างสรรค์งานภาพพิมพ์ดินเผา</t>
  </si>
  <si>
    <t>อ.อิงอร  เพ็ชรเขียว</t>
  </si>
  <si>
    <t>อ.มัลลิกา  ปู่เพ็ชร์</t>
  </si>
  <si>
    <t>อ.สาโรจน์ มีพวกมาก</t>
  </si>
  <si>
    <t>พัฒนารูปแบบการจัดการเรียนรู้ด้วยการศึกษาจากชุมชน</t>
  </si>
  <si>
    <t>การศึกษาผลของการใช้อินโฟกราฟิกกับการเรียนการสอนวิชาออกแบบสถาปัตยกรรม</t>
  </si>
  <si>
    <t>การศึกษาองค์ความรู้ของผู้เรียนเกี่ยวกับข่าวสารแฟชั่น</t>
  </si>
  <si>
    <t>การพัฒนาชุดการฝึกงานวัดละเอียด</t>
  </si>
  <si>
    <t>นายจรัญ  ธรรมใจ</t>
  </si>
  <si>
    <t>089-6580474</t>
  </si>
  <si>
    <t>การผลิตก๊าชชีวภาพจากเศษอาหารโรงอาหารมหาวิทยาลัยเทคโนโลยีราชมงคลศรีวิชัย</t>
  </si>
  <si>
    <t>นางสาวณปภัชร  สมานวงศ์</t>
  </si>
  <si>
    <t>074-317180</t>
  </si>
  <si>
    <t>การพัฒนารูปแบบการจัดการเรียนการสอนเพื่อพัฒนาพฤติกรรมผลสัมฤทธิ์ทางการเรียนของนักศึกษา คณะครุศาสตร์อุตสาหกรรมและเทคโนโลยี  โดยใช้เทคนิคการเรียนรู้ Active Learning</t>
  </si>
  <si>
    <t>นายพิชิต  เพ็งสุวรรณ</t>
  </si>
  <si>
    <t>084-1238355</t>
  </si>
  <si>
    <t>การพัฒนาบทเรียนคอมพิวเตอร์ช่วยสอนมัลติมีเดีย (MMCAI) วิชาการวิจัยทางการศึกษา หลักสูตรครุศาสตร์อุตสาหกรรมบัณฑิต</t>
  </si>
  <si>
    <t>095-4416601</t>
  </si>
  <si>
    <t>การพัฒนาโปรแกรมส่งเสริมความสามารถการตั้งเป้าหมายในการเรียนของนักศึกษา คณะครุศาสตร์อุตสาหกรรมและเทคโนโลยี  มหาวิทยาลัยเทคโนโลยีราชมงคลศรีวิชัย</t>
  </si>
  <si>
    <t>นายกรภัทร  เฉลิมวงศ์</t>
  </si>
  <si>
    <t>086-5257155</t>
  </si>
  <si>
    <t>การพัฒนาระบบประเมินหลักสูตรวิชาชีพแบบออนไลน์ในรูปแบบ ERPAI-2 สำหรับสถานศึกษา  ในสังกัดสำนักงานคณะกรรมการการอุดมศึกษา</t>
  </si>
  <si>
    <t>การสร้างสื่อการสอนชุดเครื่องเชื่อมไฟฟ้า</t>
  </si>
  <si>
    <t>นายอภิรพ  แก้วมาก</t>
  </si>
  <si>
    <t>089-7363235</t>
  </si>
  <si>
    <t>นายอรุณ  สุขแก้ว</t>
  </si>
  <si>
    <t>084-1942744</t>
  </si>
  <si>
    <t>การปรับปรุงกระบวนการผลิตเพื่อการเพิ่มผลผลิตของผลิตภัณฑ์น้ำตาลโตนด</t>
  </si>
  <si>
    <t>นายทวิชาติ  เย็นวิเศษ</t>
  </si>
  <si>
    <t>089-7391314</t>
  </si>
  <si>
    <t>การพัฒนาการประชาสัมพันธ์ผลิตภัณฑ์จากตาลโตนด สำหรับ ชุมชนท่าหิน อำเภอสทิงพระ จังหวัดสงขลา</t>
  </si>
  <si>
    <t>นางสาวมณฑนรรห์  วัฒนกุล</t>
  </si>
  <si>
    <t>088-3991917</t>
  </si>
  <si>
    <t>นายศักดิ์ชัย ตันติวิวัทน์</t>
  </si>
  <si>
    <t>088-7826442</t>
  </si>
  <si>
    <t>โครงการฝึกอบรมเชิงปฏิบัติการ  เรื่อง ระบบควบคุมอัตโนมัติสำหรับบุคลากรอาชีวศึกษากลุ่มภาคใต้</t>
  </si>
  <si>
    <t>โครงการการให้บริการทางวิชาการด้านวิทยาศาสตร์และเทคโนโลยีเพื่อความยั่งยืนของชุมชนปีที่ 4</t>
  </si>
  <si>
    <t>กิจกรรมย่อยที่ 1 การสำรวจความต้องการและประชาสัมพันธ์</t>
  </si>
  <si>
    <t>กิจกรรมย่อยที่ 2 การให้บริการวิชาการทางด้านไฟฟ้า</t>
  </si>
  <si>
    <t>กิจกรรมย่อยที่ 3 การให้บริการวิชาการทางด้านเครื่องกล</t>
  </si>
  <si>
    <t>กิจกรรมย่อยที่ 4 การให้บริการวิชาการทางด้านอุตสาหการ</t>
  </si>
  <si>
    <t>กิจกรรมย่อยที่ 5 การให้บริการวิชาการทางด้านเทคโนโลยีสื่อสารมวลชน</t>
  </si>
  <si>
    <t>กิจกรรมย่อยที่ 6 การให้บริการวิชาการทางด้านเทคโนโลยีการศึกษา</t>
  </si>
  <si>
    <t>กิจกรรมย่อยที่ 7 การเสวนารายงานผลการดำเนินงานสู่การปรับปรุงและพัฒนาแผนการดำเนินงาน</t>
  </si>
  <si>
    <t>โครงการพัฒนาเครื่องเส้นใยตาลจากก้านใบ สู่เชิงพาณิชย์</t>
  </si>
  <si>
    <t>นายฐาปนิค  ตีระพันธ์</t>
  </si>
  <si>
    <t>082-8289801</t>
  </si>
  <si>
    <t xml:space="preserve">ผู้เข้าร่วมโครงการได้รับรางวัลจากการประกวด แข่งขัน อย่างน้อย 1 รางวัล                                         </t>
  </si>
  <si>
    <t>นายจักรกฤษฏ์  แก้วประเสริฐ</t>
  </si>
  <si>
    <t>084-6339811</t>
  </si>
  <si>
    <t>โครงการรักกันมั่น วันต้อนรับวัยใสอย่างสร้างสรรค์</t>
  </si>
  <si>
    <t>ผู้เข้าร่วมโครงการได้รับรางวัลการประกวด แข่งขัน อย่างน้อย 1 รางวัล</t>
  </si>
  <si>
    <t>089-9146515</t>
  </si>
  <si>
    <t>โครงการแข่งขันกีฬาศึกษาฯ - ครุศาสตร์เกมส์ ครั้งที่ 5</t>
  </si>
  <si>
    <t>โครงการประชุมเครือข่ายผู้ปกครองนักศึกษา</t>
  </si>
  <si>
    <t>นางสาววรลักษณ์  บัวบุศ</t>
  </si>
  <si>
    <t>087-8373297</t>
  </si>
  <si>
    <t>นายฐณัฐวุฒิ  สุภารัตน์</t>
  </si>
  <si>
    <t>084-1946819</t>
  </si>
  <si>
    <t>โครงการถ่ายทอดความรู้จากศิษย์เก่าสู่ศิษย์ปัจจุบัน</t>
  </si>
  <si>
    <t>นายณัฐวุฒิ  สุภารัตน์</t>
  </si>
  <si>
    <t>14.2.1</t>
  </si>
  <si>
    <t>14.2.2</t>
  </si>
  <si>
    <t>โครงการประชุมสัมมนาเชิงปฏิบัติการปรับแผนกลยุทธ์ แผนปฏิบัติงานประจำปีและบริหารความเสี่ยง</t>
  </si>
  <si>
    <t>นายวิชาญ  เพชรมณี</t>
  </si>
  <si>
    <t>098-0139809</t>
  </si>
  <si>
    <t>โครงการพัฒนาทักษะด้านภาษาและการสื่อสารแก่บุคลากรและนักศึกษาเพื่อเตรียมความพร้อมสู่ประชาคมอาเซียน</t>
  </si>
  <si>
    <t>นางสาวจุฑามาศ  จันโททัย</t>
  </si>
  <si>
    <t>085-3726400</t>
  </si>
  <si>
    <t>AC</t>
  </si>
  <si>
    <t>โครงการแนะแนวการศึกษาต่อคณะครุศาสตร์อุตสาหกรรมและเทคโนโลยี</t>
  </si>
  <si>
    <t>ความพึงพอใจของผู้รับบริการ ไม่น้อยกว่าร้อยละ 80</t>
  </si>
  <si>
    <t>โครงการจัดทำสื่อประชาสัมพันธ์คณะครุศาสตร์อุตสาหกรรมและ     เทคโนโลยี</t>
  </si>
  <si>
    <t>นายกรวิทย์  จันทร์พูล</t>
  </si>
  <si>
    <t>080-7154767</t>
  </si>
  <si>
    <t>โครงการพัฒนาทักษะด้านวิชาชีพในสถานประกอบการ</t>
  </si>
  <si>
    <t xml:space="preserve">ผู้เข้าร่วมโครงการได้รับการพัฒนาทักษะวิชาชีพเฉพาะทางและเพิ่มความเชี่ยวชาญใน วิชาชีพมากขึ้น  </t>
  </si>
  <si>
    <t>นายสุจริต  สิงหพันธุ์</t>
  </si>
  <si>
    <t>095-0495976</t>
  </si>
  <si>
    <t>โครงการพัฒนาศักยภาพอาจารย์ผู้สอนวิชาทางการศึกษา</t>
  </si>
  <si>
    <t>นางสาวฤทัย  ประทุมทอง</t>
  </si>
  <si>
    <t>097-3458802</t>
  </si>
  <si>
    <t>097-3458801</t>
  </si>
  <si>
    <t>โครงการพัฒนาอาจารย์ผู้สอนเพื่อผลิตสื่อการสอนเป็นภาษาอังกฤษ</t>
  </si>
  <si>
    <t>โครงการศึกษาดูงานสถานปรกอบการ</t>
  </si>
  <si>
    <t xml:space="preserve">ผู้เข้าร่วมโครงการได้รับการพัฒนาทักษะวิชาชีพเฉพาะทาง และเพิ่มความเชี่ยวชาญใน วิชาชีพมากขึ้น  </t>
  </si>
  <si>
    <t>โครงการค่ายฝึกภาคสนามงานสำรวจ  (Field Survey Camp)</t>
  </si>
  <si>
    <t>คณะวิศวกรรมศาสตร์</t>
  </si>
  <si>
    <t>โครงการส่งเสริมและพัฒนานักศึกษานำเสนอผลงานระดับชาติ</t>
  </si>
  <si>
    <t>2. คณะวิศวกรรมศาสตร์มีแผนปฏิบัติงานที่มีความสอดคล้องกับแผนกลยุทธ์</t>
  </si>
  <si>
    <t>2. ได้แผนกลยุทธ์ของคณะวิศวกรรมศาสตร์ ประจำปี  2559 – 2563  จำนวน  1  แผน</t>
  </si>
  <si>
    <t xml:space="preserve">โครงการการออกแบบระบบดับเพลิง         </t>
  </si>
  <si>
    <t>โครงการอบรมเชิงปฏิบัติการเรื่อง  “การเตรียมความพร้อมพื้นฐานการใช้เครื่องกลึงซีเอ็นซี"</t>
  </si>
  <si>
    <t>081-3119503</t>
  </si>
  <si>
    <t>โครงการอบรมเชิงปฏิบัติการเรื่อง  “การเตรียมความพร้อมพื้นฐานการใช้เครื่องกัดซีเอ็นซี"</t>
  </si>
  <si>
    <t>089-6570721</t>
  </si>
  <si>
    <t>โครงการพัฒนาบัณฑิตนักปฏิบัติระดับบัณฑิตศึกษา</t>
  </si>
  <si>
    <t>ส่งเสริมสนับสนุนกิจกรรมเสริมหลักสูตรด้านทักษะวิชาชีพ</t>
  </si>
  <si>
    <t>โครงการแข่งขัน Teaching Academy 2016 ครั้งที่ 5</t>
  </si>
  <si>
    <t>โครงการเสริมทักษะและประสบการณ์เฉพาะทางช่างอุตสาหกรรม</t>
  </si>
  <si>
    <t>โครงการสัปดาห์วิชาการ  "IndED Fair  2016"</t>
  </si>
  <si>
    <t>โครงการประกวดงานวิจัยของนักศึกษาคณะครุศาสตร์อุตสาหกรรมและเทคโนโลยี</t>
  </si>
  <si>
    <t>ผู้เข้าร่วมโครงการได้รับรับรางวัลจากการประกวด แข่งขัน อย่างน้อย 3 รางวัล</t>
  </si>
  <si>
    <t>นางสาวฉารีฝ๊ะ  หัดยี</t>
  </si>
  <si>
    <t>091-0471787</t>
  </si>
  <si>
    <t>โครงการปลูกจิตสำนึกสาธารณะ</t>
  </si>
  <si>
    <t>ผู้เข้าร่วมโครงการมีความตระหนักในการทำนุบำรุงศิลปวัฒนธรรมไทย และอนุรักษ์สิ่งแวดล้อม</t>
  </si>
  <si>
    <t>นายสมพงษ์  แก้วหวัง</t>
  </si>
  <si>
    <t>083-6530139</t>
  </si>
  <si>
    <t>โครงการทำนุบำรุงศิลปวัฒนธรรมหรือบำเพ็ญประโยชน์</t>
  </si>
  <si>
    <t>นางสาวนลพรรณ  ขันติกุลสนนท์</t>
  </si>
  <si>
    <t>090-9717551</t>
  </si>
  <si>
    <t>โครงการวันครูครั้งที่ 5</t>
  </si>
  <si>
    <t>นางชุลี  หมีรักษา</t>
  </si>
  <si>
    <t>061-7722199</t>
  </si>
  <si>
    <t>ขนอม</t>
  </si>
  <si>
    <t>โครงการฝึกอบรมเชิงปฏิบัติการวิจัยในชั้นเรียนขั้นพื้นฐาน รุ่น 4</t>
  </si>
  <si>
    <t>น.ส.มริสา ไกรนรา</t>
  </si>
  <si>
    <t>o869437869</t>
  </si>
  <si>
    <t>บริการวิชากร</t>
  </si>
  <si>
    <t>โครงการอบรมภาษาอังกฤษในชีวิตสำหรับเยาวชนชุมชนในท้องถิ่น ครั้งที่ 1</t>
  </si>
  <si>
    <t>นางวาจิศา จันทรักษ์</t>
  </si>
  <si>
    <t>089-8733183</t>
  </si>
  <si>
    <t>โครงการการให้บริการทางวิชาการด้านวิทยาศาสตร์และเทคโนโลยีเพื่อความยั่งยืนของชุมชนบ้านท่า-บ่อโก</t>
  </si>
  <si>
    <t>สมาชิกในชุมชนบ้านท่า-บ่อโกได้รับความรู้ไฟฟ้า โยธา การจัดการ การบัญชี เทคโนโลยีสารสนเทศ ตลอดจนภาษาและการสื่อสารในยุคเศรษฐกิจอาเซียน และการให้บริการด้านการจัดการท่องเที่ยวและโรงแรม</t>
  </si>
  <si>
    <t>สมาชิกในชุมชนบ้านท่า-บ่อโกได้นำความรู้ที่ได้มาเป็นแนวทางในการสร้างความเป็นอยู่ที่ดีขึ้นรวมถึงนำความรู้ที่ได้รับมาพัฒนาอาชีพตามวิธีของชุมชนได้เป็นอย่างดี</t>
  </si>
  <si>
    <t>น.ส.น้ำฝน จันทร์นวล</t>
  </si>
  <si>
    <t>088-3996498</t>
  </si>
  <si>
    <t>กิจกรรมย่อยที่ 1 การสำรวจทรัพยากรและศึกษาศักยภาพของชุมชนเพื่อสนับสนุนการจัดการท่องเที่ยว
และศูนย์การเรียนรู้ระบบนิเวศป่าชายเลน คลองขนอม</t>
  </si>
  <si>
    <t>กิจกรรมย่อยที่ 2 การให้บริการวิชาการด้านไฟฟ้า</t>
  </si>
  <si>
    <t>กิจกรรมย่อยที่ 3 การให้บริการวิชาการด้านโยธา</t>
  </si>
  <si>
    <t>กิจกรรมย่อยที่ 4 การให้บริการวิชาการทางด้านการจัดการ</t>
  </si>
  <si>
    <t>กิจกรรมย่อยที่ 5 การให้บริการวิชาการทางด้านการบัญชี</t>
  </si>
  <si>
    <t>กิจกรรมย่อยที่ 6 การให้บริการวิชาการทางด้านเทคโนโลยีสารสนเทศ</t>
  </si>
  <si>
    <t>โครงการบริการวิชาการอบรมความรู้ทางด้านภาษีอากร</t>
  </si>
  <si>
    <t>ประชาชนทั่วไปที่เข้ารับการอบรมมีความรุ้ความเข้าใจด้านภาษีมากกว่าร้อยละ 80</t>
  </si>
  <si>
    <t>ความพึงพอใจผู้เข้ารับบริการวิชาการร้อยละ80 เกิดความรู้และปฏิบัติได้จริง</t>
  </si>
  <si>
    <t>นายอาทิตย์ สุจเสน</t>
  </si>
  <si>
    <t>087-2741122</t>
  </si>
  <si>
    <t>โครงการสร้างความเข้มแข็งชุมชนบ่อดานด้วยหลักการทางวิศวกรรมและเทคโนโลยี ปี 2</t>
  </si>
  <si>
    <t xml:space="preserve">กิจกรรมย่อยที่ 1 ทบทวนแผนงานบริการวิชาการและประชาสัมพันธ์ </t>
  </si>
  <si>
    <t>ชาวบ้านรับทราบความต้องการของชุมชน</t>
  </si>
  <si>
    <t>ชาวบ้านสามารถนำรูปแบบไปต่อยอดชุมชนได้ไม่น้อยกว่า 1 ชุมชน</t>
  </si>
  <si>
    <t>กิจกรรมย่อยที่ 2 การอบรมเชิงปฏิบัติการ คอมพิวเตอร์ช่วยในการสอน ระยะที่ 2</t>
  </si>
  <si>
    <t>ผู้เข้าอบรมมีความสามารถใช้งานโปรแกรมได้</t>
  </si>
  <si>
    <t>ผู้เข้าอบรมนำความรู้ไปใช้ประโยชน์ได้ไม่น้อยกว่า 3 คน</t>
  </si>
  <si>
    <t xml:space="preserve">กิจกรรมย่อยที่ 3 การอบรมเชิงปฏิบัติการ การสร้างบ่อหมักก๊าซชีวภาพแบบถุงหมักพลาสติกพีวีซี </t>
  </si>
  <si>
    <t>ชุมชนได้รับบ่อหมักก๊าซชีวภาพแบบถุงหมักพลาสติก พีวีซี 1 บ่อ</t>
  </si>
  <si>
    <t>ชุมชนนำบ่อหมักก๊าซชีวภาพแบบถุงหมักพลาสติกพีวีซีไปใช้งานจริง</t>
  </si>
  <si>
    <t>กิจกรรมย่อยที่ 4 การอบรมเชิงปฏิบัติการ การประกอบและซ่อมเครื่องยนต์ขนาดเล็กชั้นสูง</t>
  </si>
  <si>
    <t>ผู้เข้าอบรมสามารถประกอบและซ่อมเครื่องยนต์ขนาดเล็กได้</t>
  </si>
  <si>
    <t>ลดการนำเครื่องยนต์ขนาดเล็กไปซ่อมร้าน สามารถซ่อมเองได้</t>
  </si>
  <si>
    <t>กิจกรรมย่อยที่ 5 การอบรมเชิงปฏิบัติการ การสร้างโรงเรือนเพาะเห็ดอัตโนมัติ</t>
  </si>
  <si>
    <t>ชุมชนได้รับโรงเรือนเพาะเห็ดอัตโนมัติ 1 โรง</t>
  </si>
  <si>
    <t>ชุมชนนำโรงเรือนเพาะเห็ดอัตโนมัติไปใช้งานจริง</t>
  </si>
  <si>
    <t xml:space="preserve">กิจกรรมย่อยที่ 6 การอบรมเชิงปฏิบัติการ การแปรรูปตาลโตนดให้เป็นผลิตภัณฑ์ </t>
  </si>
  <si>
    <t>ชุมชนได้รับรูปแบบผลิตภัณฑ์จากจาวตาลโตนดเชื่อม 1 รูปแบบ</t>
  </si>
  <si>
    <t>ชุมชนนำผลิตภัณฑ์จากจาวตาลโตนดเชื่อมไปขายได้จริง</t>
  </si>
  <si>
    <t xml:space="preserve">กิจกรรมย่อยที่ 7 การให้บริการวิชาการ การสร้างความเข้มแข็งให้โรงเรียนบ้านวัดใหม่โดยใช้หลักการวิศวกรรมโยธา </t>
  </si>
  <si>
    <t>ผู้เข้าอบรมมีความสามารถแปรรูปตาลโตนดให้เป็นผลิตภัณฑ์ได้</t>
  </si>
  <si>
    <t>มีรูปแบบของการจำหน่ายตาลโตนดให้เป็นผลิตภัณฑ์ได้มากขึ้น</t>
  </si>
  <si>
    <t>ถ่ายทอดความรู้และเทคโนโลยีที่เหมาะสมบนพื้นฐานวัฒนธรรมที่ดีงามของท้องถิ่นเพื่อเสริมสร้างความเข้มแข็งและการพึ่งพาตนเองของชุมชนและเพื่อการเรียนรู้ตลอดชีวิต</t>
  </si>
  <si>
    <t>11.1.4</t>
  </si>
  <si>
    <t>การจัดการน้ำและของเสีย</t>
  </si>
  <si>
    <t>โครงการพัฒนามหาวิทยาลัยเป็น Green campus</t>
  </si>
  <si>
    <t>นายทวิช  กล้าแท้</t>
  </si>
  <si>
    <t>084-1497426</t>
  </si>
  <si>
    <t>ฝ่ายบริหาร</t>
  </si>
  <si>
    <t>นายเข้มนที  ศรีสุขล้อม</t>
  </si>
  <si>
    <t>087-3894229</t>
  </si>
  <si>
    <t xml:space="preserve">ฝ่ายพัฒนา </t>
  </si>
  <si>
    <t>โครงการอบรมเชิงปฏิบัติการการพัฒนาบุคลิกภาพของนักบัญชี</t>
  </si>
  <si>
    <t>นางนิตยา  ทัดเทียม</t>
  </si>
  <si>
    <t>091-8252259</t>
  </si>
  <si>
    <t xml:space="preserve">หลักสูตรวิชาการบัญชี </t>
  </si>
  <si>
    <t>โครงการฝึกอบรมเชิงปฏิบัติการแนวทางการพัฒนาบุคลิกภาพ</t>
  </si>
  <si>
    <t>น.ส.ทิพยางค์  ทองสง</t>
  </si>
  <si>
    <t>082-8308384</t>
  </si>
  <si>
    <t>โครงการทำบุญหอพักนักศึกษา</t>
  </si>
  <si>
    <t>โครงการอบรมการป้องกันอัคคีภัย</t>
  </si>
  <si>
    <t>โครงการฝึกอบรมเชิงปฏิบัติการ การพัฒนาบุคลิกภาพของวิศวกรโยธา</t>
  </si>
  <si>
    <t>นายนภดล ศรภักดี</t>
  </si>
  <si>
    <t>080-5287222</t>
  </si>
  <si>
    <t>สาขาวิศวกรรมโยธา</t>
  </si>
  <si>
    <t>โครงการจัดทำแผนการบริหารความเสี่ยงวิทยาลัยเทคโนโลยีอุตสาหกรรมและการจัดการ</t>
  </si>
  <si>
    <t>นางรัชนู  ใยสุหร่าย</t>
  </si>
  <si>
    <t>085-0680576</t>
  </si>
  <si>
    <t>โครงการเพิ่มอาจารย์และผู้เชี่ยวชาญชาวต่างประเทศ วิทยาลัยเทคโนโลยีอุตสาหกรรมและการจัดการ</t>
  </si>
  <si>
    <t xml:space="preserve">ศูนย์ภาษา </t>
  </si>
  <si>
    <t>โครงการเตรียมความพร้อมนักศึกษาเพื่อการสอบ TOEIC</t>
  </si>
  <si>
    <t>น.ส.ดวงพร  โสมสุข</t>
  </si>
  <si>
    <t>089-4702270</t>
  </si>
  <si>
    <t>โครงการอบรมแนวทางการสอบ RMUTSV Test สำหรับนักศึกษา   ชั้นปีสุดท้าย</t>
  </si>
  <si>
    <t>น.ส.เนตรลดา  ละอองทอง</t>
  </si>
  <si>
    <t>090-1582609</t>
  </si>
  <si>
    <t xml:space="preserve">ฝ่ายวิชาการ </t>
  </si>
  <si>
    <t>โครงการผลิตสื่อเพื่อการประชาสัมพันธ์ วิทยาลัยเทคโนโลยีอุตสาหกรรมและการจัดการ</t>
  </si>
  <si>
    <t>นายสันติพงษ์  คงแก้ว</t>
  </si>
  <si>
    <t>081-3964412</t>
  </si>
  <si>
    <t xml:space="preserve">3.1.1   </t>
  </si>
  <si>
    <t xml:space="preserve">แผนกงานประชาสัมพันธ์ </t>
  </si>
  <si>
    <t xml:space="preserve">โครงการศรีวิชัยขนอมวิชาการ </t>
  </si>
  <si>
    <t>ผู้เข้าร่วมโครงการมีความพึงพอใจต่อความรู้ที่ได้รับจากนิทรรศการอย่างน้อยร้อยละ 80</t>
  </si>
  <si>
    <t>095-7693494</t>
  </si>
  <si>
    <t>3.1.2</t>
  </si>
  <si>
    <t>พัฒนาระบบการสื่อสารประชาสัมพันธ์ทั้งเชิงรุกและเชิงรับให้เป็นที่พึ่งของสังคม</t>
  </si>
  <si>
    <t>โครงการยูทีนสแควร์เส้นทางสู่อาชีพ</t>
  </si>
  <si>
    <t>โครงการให้ความรู้ด้านวิชาการและแนะแนวการศึกษาต่อ       ประจำปีการศึกษา 2559</t>
  </si>
  <si>
    <t>ความพึงพอใจของผู้บริการไม่น้อยกว่าร้อยละ 80</t>
  </si>
  <si>
    <t>โครงการพัฒนาทักษะประสบการณ์ความเชี่ยวชาญด้านวิชาชีพ</t>
  </si>
  <si>
    <t>โครงการเทคนิคการวัดและประเมินผลการศึกษา</t>
  </si>
  <si>
    <t>โครงการประชุมสัมมนาเชิงปฏิบัติการปรับแผนกลยุทธ์และ    แผนปฏิบัติงานประจำปี</t>
  </si>
  <si>
    <t>โครงการแลกเปลี่ยนเรียนรู้ด้านการเงิน บัญชี และพัสดุ</t>
  </si>
  <si>
    <t>โครงการฝึกอบรมเชิงปฏิบัติการ เรื่อง การป้องกันและบรรเทา           สาธารณภัย ประจำปี พ.ศ. 2559</t>
  </si>
  <si>
    <t>นายสุทธเดช  เกศมี</t>
  </si>
  <si>
    <t>084-6893136</t>
  </si>
  <si>
    <t xml:space="preserve">แผนกงานอาคาร </t>
  </si>
  <si>
    <t>มีกิจกรรมความร่วมมือ อย่างน้อย 1 กิจกรรม</t>
  </si>
  <si>
    <t>นายสันติ  การีสันต์</t>
  </si>
  <si>
    <t>089-9241322</t>
  </si>
  <si>
    <t xml:space="preserve">สาขาวิศวกรรมไฟฟ้า </t>
  </si>
  <si>
    <t>โครงการพัฒนาหลักสูตรใหม่</t>
  </si>
  <si>
    <t>นายไพโรจน์  แสงอำไพ</t>
  </si>
  <si>
    <t>083-6514148</t>
  </si>
  <si>
    <t xml:space="preserve">แผนกงานหลักสูตรฯ </t>
  </si>
  <si>
    <t>โครงการปฏิบัติการการโรงแรมและการท่องเที่ยว (8 โครงการย่อย)</t>
  </si>
  <si>
    <t>ต.ค. 58 -ก.ย. 59</t>
  </si>
  <si>
    <t>น.ส.จุฑามาศ  พรหมมา</t>
  </si>
  <si>
    <t>084-3309981</t>
  </si>
  <si>
    <t xml:space="preserve">หลักสูตรการโรงแรม </t>
  </si>
  <si>
    <t>โครงการย่อยที่ 1 ปฏิบัติการมัคคุเทศก์เส้นทางภาคใต้</t>
  </si>
  <si>
    <t>โครงการย่อยที่ 2 ปฏิบัติการมัคคุเทศก์เส้นทางภาคกลาง-อีสาน</t>
  </si>
  <si>
    <t xml:space="preserve">โครงการย่อยที่ 3 ปฏิบัติการมัคคุเทศก์เส้นทางภาคเหนือ </t>
  </si>
  <si>
    <t>โครงการย่อยที่ 4 ศึกษาดูงานการจัดการระบบการจัดการโรงแรม</t>
  </si>
  <si>
    <t xml:space="preserve">โครงการย่อยที่ 5 ฝึกปฏิบัติการดำน้ำตื้น </t>
  </si>
  <si>
    <t>โครงการย่อยที่ 6 การจัดดอกไม้สดและผูกผ้าในงานพิธีต่างๆ</t>
  </si>
  <si>
    <t xml:space="preserve">โครงการย่อยที่ 7 สัมมนาทางการโรงแรมและการท่องเที่ยว </t>
  </si>
  <si>
    <t xml:space="preserve">โครงการย่อยที่ 8 โครงการฝึกอบรมเทคนิคการแต่งหน้า </t>
  </si>
  <si>
    <t>โครงการเตรียมความพร้อมก่อนเข้าเรียน นักศึกษาหลักสูตรวิชาการบัญชี วิทยาลัยเทคโนโลยีอุตสาหกรรมและการจัดการ ปีการศึกษา 2560</t>
  </si>
  <si>
    <t>นางกมลนันท์  ชีวรัตนาโชติ</t>
  </si>
  <si>
    <t>โครงการการเรียนรู้สู่ศตวรรษที่ 21</t>
  </si>
  <si>
    <t>โครงการประชุมวิชาการระดับปริญญาตรีด้านคอมพิวเตอร์ภูมิภาคอาเซียน (AUC² 2016)</t>
  </si>
  <si>
    <t>จำนวนผลงานที่นำไปใช้ประโยชน์หรือตีพิมพ์เผยแพร่อย่างน้อย 1 ผลงาน</t>
  </si>
  <si>
    <t>ผู้เข้าร่วมเกิดทักษะและความเชี่ยวชาญในทางปฎิบัติและความสามารถนำไปใช้</t>
  </si>
  <si>
    <t>เม.ย.59</t>
  </si>
  <si>
    <t xml:space="preserve"> น.ส.เสาวคนธ์  ชูบัว</t>
  </si>
  <si>
    <t xml:space="preserve">08-9939-1889    </t>
  </si>
  <si>
    <t xml:space="preserve">หลักสูตรวิชาระบบสารสนเทศ </t>
  </si>
  <si>
    <t>โครงการฝึกปฏิบัติการสำรวจภาคสนาม</t>
  </si>
  <si>
    <t>นายชยณัฐ บัวทองเกื้อ</t>
  </si>
  <si>
    <t>084-7039413</t>
  </si>
  <si>
    <t>สาขาวิศวกรรมโยธา นายชยณัฐ  บัวทองเกื้อ</t>
  </si>
  <si>
    <t>นายปิยะพงศ์  สุวรรณโณ</t>
  </si>
  <si>
    <t>089-8793546</t>
  </si>
  <si>
    <t>โครงการวิศวกรโยธากับการเรียนรู้สู่ศตวรรษที่ 21</t>
  </si>
  <si>
    <t xml:space="preserve">โครงการสัมมนาและการแข่งขันทักษะทางวิชาการด้านบริหารธุรกิจ </t>
  </si>
  <si>
    <t>ผู้เข้าร่วมโครงการเกิดทักษะทางวิชาการ/วิชาชีพและสามารถนำไปใช้ประโยชน์ได้</t>
  </si>
  <si>
    <t>นางวาจิศา  จันทรักษ์</t>
  </si>
  <si>
    <t xml:space="preserve">สาขาบริหารธุรกิจ </t>
  </si>
  <si>
    <t>โครงการแข่งขันทักษะทางด้านการบัญชี</t>
  </si>
  <si>
    <t>นายอาทิตย์  สุจเสน</t>
  </si>
  <si>
    <t>โครงการศึกษาดูงานด้านวิชาชีพบัญชี</t>
  </si>
  <si>
    <t>โครงการเขียนแบบทางวิศวกรรมด้วยโปรแกรม AutoCAD</t>
  </si>
  <si>
    <t>080-5238920</t>
  </si>
  <si>
    <t xml:space="preserve">สาขาวิศวกรรมโยธา </t>
  </si>
  <si>
    <t>โครงการแข่งขันคอนกรีตมวลเบา ระดับอุดมศึกษา</t>
  </si>
  <si>
    <t>นายชูเกียรติ ชูสกุล</t>
  </si>
  <si>
    <t>081-9562007</t>
  </si>
  <si>
    <t xml:space="preserve">โครงการการฝึกการประกอบอาชีพอิสระและตลาดนัดแรงงาน </t>
  </si>
  <si>
    <t>โครงการศึกษาดูงานด้านวิศวกรรมโยธา</t>
  </si>
  <si>
    <t>นายประสาร  จิตร์เพ็ชร</t>
  </si>
  <si>
    <t>088-7847856</t>
  </si>
  <si>
    <t>โครงการพิธีไหว้ครูช่าง วิษณุกรรม ตามประเพณีโบราณ</t>
  </si>
  <si>
    <t>ความพึงพอใจของผู้เข้าร่วมโครง ไม่น้อยกว่าร้อยละ 80</t>
  </si>
  <si>
    <t>นายดุสิต ชูพันธ์</t>
  </si>
  <si>
    <t>081-1988354</t>
  </si>
  <si>
    <t>โครงการส่งเสริมการอนุรักษ์ทรัพยากรธรรมชาติและสิ่งแวดล้อม</t>
  </si>
  <si>
    <t>น.ส.สุธาทิพย์  เจียรศิริ</t>
  </si>
  <si>
    <t>084-0981728</t>
  </si>
  <si>
    <t>โครงการสักการะเจดีย์ปะการังเขาธาตุ วัดจันทน์ธาตุทาราม</t>
  </si>
  <si>
    <t>นางภิริญาภรณ์  ชูนิ่ม</t>
  </si>
  <si>
    <t>089-7301233</t>
  </si>
  <si>
    <t xml:space="preserve">โครงการคลองขนอมสวย น้ำใส ใส่ใจสิ่งแวดล้อม </t>
  </si>
  <si>
    <t>โครงการสืบสานวันสำคัญทางศาสนา</t>
  </si>
  <si>
    <t>มิ.ย.,ก.ค.,ส.ค. 59</t>
  </si>
  <si>
    <t>โครงการศิลปวัฒนธรรมศรีวิชัยย้อนยุค ครั้งที่ 7</t>
  </si>
  <si>
    <t>โครงการไฟฟ้ารุ่นใหม่ใส่ใจวัฒนธรรม</t>
  </si>
  <si>
    <t>โครงการเดินตามรอยพ่อสู่วิถีพอเพียง</t>
  </si>
  <si>
    <t>พ.ย. 58, ธ.ค. 58</t>
  </si>
  <si>
    <t>โครงการส่งเสริมคุณธรรมจริยธรรมและปลูกฝังจิตสำนึกรักองค์กร</t>
  </si>
  <si>
    <t>น.ส.กนกอร  โส๊ะหวัง</t>
  </si>
  <si>
    <t>089-7291835</t>
  </si>
  <si>
    <t>โครงการจัดนิทรรศการรณรงค์การอนุรักษ์พลังงาน "ชาวมทร.ศรีวิชัย (ขนอม) พร้อมใจลดใช้พลังงาน"</t>
  </si>
  <si>
    <t>นายสุทธิเดช  เกศมี</t>
  </si>
  <si>
    <t>นายเกริกวุฒิ  กันเที่ยง</t>
  </si>
  <si>
    <t>081-1166076</t>
  </si>
  <si>
    <t>โครงการเผยแพร่ศิลปวัฒนธรรมพื้นบ้านการตี และรำกลองยาว</t>
  </si>
  <si>
    <t>นางสาวนาตยา  ชูพันธ์</t>
  </si>
  <si>
    <t>087-6935055</t>
  </si>
  <si>
    <t>โครงการติดตามและประเมินความก้าวหน้างานวิจัย</t>
  </si>
  <si>
    <t>ดร.บุญเรือน สรรเพชร</t>
  </si>
  <si>
    <t>089-1753545</t>
  </si>
  <si>
    <t>คณะวิทยาศาสตร์และเทคโนโลยี</t>
  </si>
  <si>
    <t>การศึกษารูปแบบการจัดการเรียนการสอนคณิตศาสตร์แบบบูรณาการ โดยใช้ชุดการสอน</t>
  </si>
  <si>
    <t>นางสุพดี ธรรมเพชร</t>
  </si>
  <si>
    <t>089-9256672</t>
  </si>
  <si>
    <t>สื่อการสอนแบบสาธิตการสร้างงานแอนนิเมชันด้วยการใช้โปรแกรม Adobe Flash</t>
  </si>
  <si>
    <t>081-7345625</t>
  </si>
  <si>
    <t>การศึกษาความวิตกกังวลในการเรียนภาษาอังกฤษของนักศึกษา มหาวิทยาลัยเทคโนโลยีราชมงคลศรีวิชัย  (ไสใหญ่)</t>
  </si>
  <si>
    <t xml:space="preserve">093-7611169     </t>
  </si>
  <si>
    <t>การวิเคราะห์ข้อผิดพลาดในการเขียนประโยคภาษาอังกฤษของนักศึกษา สาขาวิชาภาษาอังกฤษเพื่อการสื่อสารสากล มหาวิทยาลัยเทคโนโลยีราชมงคลศรีวิชัย(ไสใหญ่)</t>
  </si>
  <si>
    <t>นางกัลยกร เสริมสุข</t>
  </si>
  <si>
    <t>081-9597387</t>
  </si>
  <si>
    <t xml:space="preserve"> ถ้วยรับน้ำยางจากน้ำยางพาราผสมขี้เลื้อยไม้ยางพารา</t>
  </si>
  <si>
    <t>ผศ.พงษ์พันธ์ ราชภักดี</t>
  </si>
  <si>
    <t>081-7980923</t>
  </si>
  <si>
    <t>ระบบสารสนเทศเฝ้าระวังผู้ป่วยวัณโรคอำเภอทุ่งสง จังหวัดนครศรีธรรมราช</t>
  </si>
  <si>
    <t>นางสาวสาวิตรี  นวลสง</t>
  </si>
  <si>
    <t>091-0359500</t>
  </si>
  <si>
    <t>การพัฒนาระบบสารสนเทศภูมิศาสตร์ในการบริหารจัดการน้ำเพื่อการเกษตร พื้นที่ลุ่มน้ำปากพนัง อันเนื่องมาจากพระราชดำริ</t>
  </si>
  <si>
    <t>นางกรกฎ ถนิมกาญจน์</t>
  </si>
  <si>
    <t>087-7472379</t>
  </si>
  <si>
    <t>การผลิตน้ำมันเชื้อเพลิงจากขยะพลาสติกที่เกิดจากอุปกรณ์การประมง</t>
  </si>
  <si>
    <t>ระบบผู้เชี่ยวชาญสำหรับการวินิจฉัยโรคในแพะ</t>
  </si>
  <si>
    <t>ดร.ชัชฎา  หนูสาย</t>
  </si>
  <si>
    <t>089-0711348</t>
  </si>
  <si>
    <t>เครื่องหั่นกล้วยเพื่อทำกล้วยกรอบแก้วในชุมชนบ้านเกาะร้าวอำเภอชะอวด  จังหวัดนครศรีธรรมราช</t>
  </si>
  <si>
    <t>นางสาวบัณฑิตา ภู่มทรัพย์มี</t>
  </si>
  <si>
    <t>081-1009207</t>
  </si>
  <si>
    <t>พัฒนาผลิตภัณฑ์ทำความสะอาดผิวหน้าจากน้ำมันมะพร้าวที่มีสาร  สกัดจากขมิ้นชันและน้ำมันมะพร้าวที่มีสารสกัดจากว่านนางคำ</t>
  </si>
  <si>
    <t>ผศ.ดร.เพ็ญศรี เพ็ญประไพ</t>
  </si>
  <si>
    <t>089-9706698</t>
  </si>
  <si>
    <t>นายอนุชิต วิเชียรชม</t>
  </si>
  <si>
    <t>082-2704367</t>
  </si>
  <si>
    <t>บล็อคยางปูพื้นภายนอกจากวัสดุผสมระหว่างยางพารากับเส้นใยเหลือทิ้งจากการเกษตร</t>
  </si>
  <si>
    <t>นางสาวขวัญฤทัย บุญส่ง</t>
  </si>
  <si>
    <t>086-6916395</t>
  </si>
  <si>
    <t>ศึกษาฤทธิ์ต้านอนุมูลอิสระและสารประกอบฟีนอลิกทั้งหมดของน้ำมันมะพร้าวที่มีสารสกัดจากพืชวงศ์ขิงเพื่อเป็นข้อมูลพื้นฐานในการเตรียมผลิตภัณฑ์บำรุงผิว</t>
  </si>
  <si>
    <t>การใช้กรด 5-อะมิโนลีวูลีนิก แอสต้าแซนทีน และแคลเซียมคลอไรด์เพื่อเพิ่มผลผลิตและฤทธิ์ต้านอนุมูลอิสระของเห็ดแครง (Schizophyllum commune)</t>
  </si>
  <si>
    <t>ดร.อังคณา ใสเกื้อ</t>
  </si>
  <si>
    <t>086-5663959</t>
  </si>
  <si>
    <t>การศึกษาฤทธิ์การยับยั้งแอลฟากลูโคซิเดสจากผักน้ำ</t>
  </si>
  <si>
    <t>ดร.ธนากรณ์ ดำสุด</t>
  </si>
  <si>
    <t>086-3868360</t>
  </si>
  <si>
    <t>การศึกษาฤทธิ์ต้านแบคทีเรียของตำรับยาสมุนไพรต่อ  Staphylococcus  epidermidis  ที่ก่อให้เกิดแผลติดเชื้อบริเวณผิวหนัง</t>
  </si>
  <si>
    <t>นางสาวสิริรัตน์ ทองรอด</t>
  </si>
  <si>
    <t>088-7842330</t>
  </si>
  <si>
    <t>เปรียบเทียบความชุกชุมและหาอัตราการย่อยสลายซากของ ไส้เดือนดินในพื้นที่สวนยางพารา พื้นที่เก่าและสวนยางพาราพื้นที่ใหม่  ตำบลดอนตะโก อำเภอท่าศาลา จังหวัดนครศรีธรรมราช</t>
  </si>
  <si>
    <t>นางสาวเปรมจิต  รองสวัสดิ์</t>
  </si>
  <si>
    <t>082-8346782</t>
  </si>
  <si>
    <t xml:space="preserve"> เม.ย. 59</t>
  </si>
  <si>
    <t>0894894886</t>
  </si>
  <si>
    <t xml:space="preserve">10.1.1 </t>
  </si>
  <si>
    <t>โครงการผลิตเบ้าพิมพ์จากน้ำยางธรรมชาติสำหรับผลิตสบู่ก้อน</t>
  </si>
  <si>
    <t xml:space="preserve">ผู้เข้าร่วมโครงการมีความรู้และทักษะในการผลิตเบ้าสบู่จากน้ำยางธรรมชาติร้อยละ 85 </t>
  </si>
  <si>
    <t>ผู้เข้าร่วมโครงการนำความรู้ที่ได้จากการอบรมไปใช้ในการพัฒนาตนเองและอาชีพได้</t>
  </si>
  <si>
    <t>ดร.เอกวิทย์ เพียรอนุรักษ์</t>
  </si>
  <si>
    <t>080-9733627</t>
  </si>
  <si>
    <t xml:space="preserve">มีผู้เข้าร่วมโครงการจากภายนอก 50 คน ได้รับควรามกาทำรเครื่องสำอางจากสมุนไพร วิธีการใช้ ประโยชน์ และข้อควรระวังในการใช้ </t>
  </si>
  <si>
    <t>ผู้ทำเข้าร่วมอบรมมีความพึงพอใจไม่น้อยกว่าร้อยละ 80</t>
  </si>
  <si>
    <t>นางชฎาพร เกลี่ยงจันทร์</t>
  </si>
  <si>
    <t>085-9845664</t>
  </si>
  <si>
    <t>โครงการค่ายวิทยาศาสตร์ รุ่นที่ 8 (Science  Camp’ 8)</t>
  </si>
  <si>
    <t>ผศ.สุธรรม ชุมพร้อมญาติ</t>
  </si>
  <si>
    <t>091-8263476</t>
  </si>
  <si>
    <t>โครงการบริการวิชาการอบรมภาษาต่างประเทศที่ใช้ในการทำงาน สำหรับอาสาสมัครสาธารณสุขประจำหมู่บ้าน (อสม.)   อำเภอทุ่งใหญ่ จังหวัดนครศรีธรรมราชโดยใช้สื่ออิเล็คทรอนิกส์ทางภาษา</t>
  </si>
  <si>
    <t>อ.เอกนุช  ณ นคร</t>
  </si>
  <si>
    <t>083-2255575</t>
  </si>
  <si>
    <t>โครงการพัฒนาชุมชนต้นแบบ (Kapang Model)</t>
  </si>
  <si>
    <t>กิจกรรมย่อยที่ 1 โครงการพัฒนาศูนย์เรียนรู้การอนุรักษ์และแปรรูปสาคู</t>
  </si>
  <si>
    <t xml:space="preserve">กิจกรรมย่อยที่ 2 โครงการพัฒนาศูนย์เรียนรู้วิถีชีวิตเศรษฐกิจพอเพียง                        </t>
  </si>
  <si>
    <t>กิจกรรมย่อยที่ 3 โครงการพัฒนาศูนย์เรียนรู้กลุ่มออมทรัพย์เพื่อการผลิตบ้านกะโสม</t>
  </si>
  <si>
    <t>กิจกรรมย่อยที่ 4 โครงการพัฒนาศูนย์เรียนรู้การผลิตและจำหน่ายผลิตภัณฑ์ชุมชน</t>
  </si>
  <si>
    <t>กิจกรรมย่อยที่ 5 โครงการพัฒนาศูนย์ส่งเสริมการท่องเที่ยวเชิงนิเวศและการอนุรักษ์ทรัพยากร</t>
  </si>
  <si>
    <t>กิจกรรมย่อยที่ 6 โครงการพัฒนาศูนย์ส่งเสริมการเรียนรู้วิถีชีวิตชุมชนและวัฒนธรรมท้องถิ่น</t>
  </si>
  <si>
    <t>โครงการพลังงานแสงอาทิตย์เพื่อการเกษตร</t>
  </si>
  <si>
    <t>โครงการกิจกรรม 5 ส และ Big Cleaning Day</t>
  </si>
  <si>
    <t>นางสาวนิธิพร  รอดรัตษะ</t>
  </si>
  <si>
    <t>081-734 5625</t>
  </si>
  <si>
    <t>ธิติมา</t>
  </si>
  <si>
    <t>0810822522</t>
  </si>
  <si>
    <t>พ.ย.58</t>
  </si>
  <si>
    <t>อ.ศักดิ์ฐาพงษ์</t>
  </si>
  <si>
    <t>0864753829</t>
  </si>
  <si>
    <t>อ.กรกฎ</t>
  </si>
  <si>
    <t>0877472379</t>
  </si>
  <si>
    <t>ก.พ.59</t>
  </si>
  <si>
    <t>อ.สิงหา</t>
  </si>
  <si>
    <t>0874713007</t>
  </si>
  <si>
    <t>โครงการพัฒนาศักยภาพศิษย์เก่าคณะวิทยาศาสตร์และเทคโนโลยี</t>
  </si>
  <si>
    <t>อ.ศุภเวทย์</t>
  </si>
  <si>
    <t>0808813393</t>
  </si>
  <si>
    <t>ส.ค.59</t>
  </si>
  <si>
    <t>โครงการเวทีแลกเปลี่ยนเรียนรู้งานประกันคุณภาพของนักศึกษาและบุคลากร</t>
  </si>
  <si>
    <t>พ.ค. 59</t>
  </si>
  <si>
    <t>โครงการอบรมเชิงปฏิบัติการจัดทำแผนบริหารความเสี่ยง ประจำปี พ.ศ. 2559</t>
  </si>
  <si>
    <t>ผศ. วิทยากร  ฤทธิมนตรี</t>
  </si>
  <si>
    <t>089 - 7312276</t>
  </si>
  <si>
    <t>โครงการจัดกิจกรรมเพิ่มสมรรถนะด้านภาษาและการสื่อสาร TOEIC แก่นักศึกษา</t>
  </si>
  <si>
    <t>ผู้เข้าร่วมโครงการได้รับประโชน์จากกิจกรรม โครงการไม่น้อยกว่าร้อยละ 80</t>
  </si>
  <si>
    <t>ก.พ. 59</t>
  </si>
  <si>
    <t>ผศ.วิกรม  ฉันทรางกูร</t>
  </si>
  <si>
    <t>093-612-7708</t>
  </si>
  <si>
    <t>โครงการเปิดบ้าน Scitech</t>
  </si>
  <si>
    <t>ผู้เข้าร่วมโครงการได้รับความรู้ความเข้าใจเกี่ยวกับบทบาทหน้าที่ของคณะวิทยาศาสตร์และเทคโนโลยี ร้อยละ 80</t>
  </si>
  <si>
    <t>ผู้เข้าร่วมโครงการสามารถพิจารณาเข้าศึกษาต่อและขยายผลต่อไปยังผู้อื่นได้อย่างน้อยร้อยละ 80</t>
  </si>
  <si>
    <t>มิ.ย.59</t>
  </si>
  <si>
    <t>ผศ.ประกอบ ศรีจันทร์</t>
  </si>
  <si>
    <t>081-3707210</t>
  </si>
  <si>
    <t>โครงการสถาปนาคณะวิทยาศาสตร์และเทคโนโลยี</t>
  </si>
  <si>
    <t>มีการเผย แพร่ประชาสัมพันธ์ข้อมูลข่าวสารของหน่วยงานอย่างน้อย 1 ครั้ง/ปี</t>
  </si>
  <si>
    <t>ข้อมูลข่าวสารของหน่วยงานได้รับการเผยแพร่ประชาสัมพันธ์ ทำให้คณะฯเป็นที่รู้จักมากขึ้น</t>
  </si>
  <si>
    <t>นายเสริมศักดิ์ เกิดวัน</t>
  </si>
  <si>
    <t>081-3972293</t>
  </si>
  <si>
    <t>โครงการอบรมเชิงปฏิบัติการ "เสวนาคิดบวกอย่างสร้างสรรค์และสานสัมพันธ์  คณะวิทยาศาสตร์และเทคโนโลยี"</t>
  </si>
  <si>
    <t>นางสาวกชกร  ทุมทอง</t>
  </si>
  <si>
    <t>การพัฒนาศักยภาพและเตรียมความพร้อมเพื่อเข้าสู่ตำแหน่งทางวิชาการของบุคลากร คณะวิทยาศาสตร์และเทคโนโลยี</t>
  </si>
  <si>
    <t>0808878454</t>
  </si>
  <si>
    <t>โครงการพัฒนาหลักสูตรสู่บัณฑิตนักปฏิบัติ</t>
  </si>
  <si>
    <t>พ.ค.59</t>
  </si>
  <si>
    <t>โครงการแลกเปลี่ยนประสบการณ์ด้านสหกิจศึกษา</t>
  </si>
  <si>
    <t>ผู้เข้าร่วมโครงการได้รับการพัฒนาความรู้ด้านกระบวนการสหกิจศึกษา</t>
  </si>
  <si>
    <t>โครงการพลังความคิด สรรค์สร้างสื่อ</t>
  </si>
  <si>
    <t>ผศ.จิราภรณ์  เลี่ยมนิมิตร</t>
  </si>
  <si>
    <t>087-886-6316</t>
  </si>
  <si>
    <t>ผศ.สุภามาส อินทฤทธิ์</t>
  </si>
  <si>
    <t>084-0583641</t>
  </si>
  <si>
    <t>โครงการส่งเสริมและพัฒนาศักยภาพด้านโครงงานและประสบการณ์นักศึกษา</t>
  </si>
  <si>
    <t>ธ.ค.58-ก.ย.59</t>
  </si>
  <si>
    <t>นางกฤตพร แซ่แง่ สายจันทร์</t>
  </si>
  <si>
    <t>081-7199016</t>
  </si>
  <si>
    <t>โครงการปรับพื้นฐานความรู้นักศึกษาใหม่</t>
  </si>
  <si>
    <t>ส.ค..59</t>
  </si>
  <si>
    <t>โครงการสัปดาห์วิทยาศาสตร์ครั้งที่ 9</t>
  </si>
  <si>
    <t>น.ส.สิริรัตน์ ทองรอด</t>
  </si>
  <si>
    <t>อ.ศีริลักษณ์ อินทสโร</t>
  </si>
  <si>
    <t>081-8756588</t>
  </si>
  <si>
    <t>สร้างทางเลือกในการใช้พลังงาน</t>
  </si>
  <si>
    <t>7.2.3</t>
  </si>
  <si>
    <t>โครงการการออกแบบติดตั้งและประยุกต์ใช้เซลล์แสงอาทิตย์</t>
  </si>
  <si>
    <t>อ.กมลวรรณ บุญเจริญ</t>
  </si>
  <si>
    <t>089-6462858</t>
  </si>
  <si>
    <t>โครงการการพัฒนาผลิตภัณฑ์จากยางพาราเชิงพาณิชย์</t>
  </si>
  <si>
    <t>กิจกรรมย่อยที่ 1</t>
  </si>
  <si>
    <t>มี.ค.59</t>
  </si>
  <si>
    <t>อ.ราตรี</t>
  </si>
  <si>
    <t>0819709234</t>
  </si>
  <si>
    <t>กิจกรรมย่อยที่ 2</t>
  </si>
  <si>
    <t>ก.ย.59</t>
  </si>
  <si>
    <t>โครงการไหว้ครูและครอบครูแพทย์แผนไทยครั้งที่ 5</t>
  </si>
  <si>
    <t>นายวิญญู วงศ์วิวัฒน์</t>
  </si>
  <si>
    <t>089-4750090</t>
  </si>
  <si>
    <t>โครงการส่งเสริมการเรียนรู้วิถีชีวิตเศรษฐกิจพอเพียง</t>
  </si>
  <si>
    <t>มีกิจกรรมแลกเปลี่ยนเรียนรู้ประสบการณ์ และมีทักษะวิชาชีพ</t>
  </si>
  <si>
    <t>ม.ค. 59</t>
  </si>
  <si>
    <t>อ.ราตรี  เขียวรอด</t>
  </si>
  <si>
    <t>081-970-9234</t>
  </si>
  <si>
    <t>โครงการประยุกต์ใช้เซลล์แสงอาทิตย์เพื่อให้แสงสว่าง</t>
  </si>
  <si>
    <t>ผู้ร่วมโครงการได้รับความรู้ ความเข้าใจ อนุรักษ์สิ่งแวดล้อม อย่างน้อยร้อยละ 5</t>
  </si>
  <si>
    <t>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</si>
  <si>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นายอนิรุทธิ์  ส่งศรี   </t>
  </si>
  <si>
    <t xml:space="preserve">083-5450853 </t>
  </si>
  <si>
    <t>อ.ภัชญาภา</t>
  </si>
  <si>
    <t>0937611169</t>
  </si>
  <si>
    <t>โครงการศึกษาชีววิทยาของผักน้ำและการอนุรักษ์พันธุกรรม</t>
  </si>
  <si>
    <t>พ.ย.58-ก.ค.59</t>
  </si>
  <si>
    <t>โครงการรายงานความก้าวหน้างานวิจัยรอบ 6 เดือน ประจำปี 2559</t>
  </si>
  <si>
    <t>อ.กฤติกา</t>
  </si>
  <si>
    <t>086-9537706</t>
  </si>
  <si>
    <t>คณะเทคโนโลยีการจัดการ</t>
  </si>
  <si>
    <t>โครงการสร้างมูลค่าเพิ่มผลิตภัณฑ์น้ำพริกจากผักพื้นบ้านสมุนไพร</t>
  </si>
  <si>
    <t>ผศ.สุวรรณี</t>
  </si>
  <si>
    <t>081-0821387</t>
  </si>
  <si>
    <t xml:space="preserve">โครงการอบรมเชิงปฏิบัติการ การพัฒนาเว็บไซต์เพื่อส่งเสริมการตลาดกลุ่มสินค้า OTOP </t>
  </si>
  <si>
    <t>อ.นุชากร</t>
  </si>
  <si>
    <t>082-734-4304</t>
  </si>
  <si>
    <t>โครงการอบรมเรื่องโลจิสติกส์และโซ่อุปทาน : เสริมสร้างความเข้มแข็งให้กับกลุ่มวิสาหกิจชุมชน</t>
  </si>
  <si>
    <t>อ.เมธินี</t>
  </si>
  <si>
    <t>081-920-2960</t>
  </si>
  <si>
    <t>โครงการอบรมการเขียนแผนธุรกิจ (Business Plan) ให้กับผู้ประกอบการสินค้า OTOP และวิสาหกิจชุมชน</t>
  </si>
  <si>
    <t>081-0825-1387</t>
  </si>
  <si>
    <t>โครงการพัฒนาศักยภาพทางการตลาดแก่ผู้ประกอบการผลิตผลิตภัณฑ์ชุมชน กลุ่มสตรีเทศบาลตำบลถ้ำใหญ่</t>
  </si>
  <si>
    <t>อ.สุธิกาญจน์</t>
  </si>
  <si>
    <t>089-822-41401</t>
  </si>
  <si>
    <t>โครงการอบรมความรู้เกี่ยวกับการจัดทำบัญชีสำหรับวิสาหกิจชุมชนและองค์กรการเงินชุมชน</t>
  </si>
  <si>
    <t>อ.จตุพร</t>
  </si>
  <si>
    <t>080-531-1569</t>
  </si>
  <si>
    <t>โครงการบริการวิชาการสร้างอาชีพ เสริมรายได้ ลดค่าครองชีพ เพื่อความยั่งยืนแก่ชุมชน</t>
  </si>
  <si>
    <t>อ.ธิรนันท์</t>
  </si>
  <si>
    <t>086-593-1789</t>
  </si>
  <si>
    <t>กิจกรรมย่อยที่ 2 สร้างอาชีพ เสริมรายได้ ลดค่าครองชีพแก่ชุมชน</t>
  </si>
  <si>
    <t>กิจกรรมย่อยที่ 3 จัดทำบัญชีครัวเรือนตามหลักเศรษฐกิจพอเพียง</t>
  </si>
  <si>
    <t>กิจกรรมย่อยที่ 4 การบริหารการจัดการทางการเงินเพื่อชุมชน</t>
  </si>
  <si>
    <t>กิจกรรมย่อยที่ 5 การอนุรักษ์สิ่งแวดล้อมในชุมชน</t>
  </si>
  <si>
    <t>กิจกรรมย่อยที่ 7 เทคโนโลยีสารสนเทศเพื่อชุมชน</t>
  </si>
  <si>
    <t>กิจกรรมย่อยที่ 8 สร้างมูลค่าเพิ่มผลิตภัณฑ์และบรรจุภัณฑ์แก่ชุมชน</t>
  </si>
  <si>
    <t xml:space="preserve">กิจกรรมย่อยที่ 9 การเสวนารายงานผลการดำเนินงานสู่การปรับปรุงพัฒนาแผนการดำเนินงาน </t>
  </si>
  <si>
    <t>โครงการจัดทำแผนกลยุทธ์สำหรับโรงรมยางพารา เพื่อความสามารถทางการแข่งขันที่ยั่งยืน</t>
  </si>
  <si>
    <t>โครงการการจัดการโลจิสติกส์เพื่อเพิ่มมูลค่าสินค้าจากน้ำยางพารา</t>
  </si>
  <si>
    <t>086-953-7706</t>
  </si>
  <si>
    <t>อ.นิธิพัฒน์</t>
  </si>
  <si>
    <t>075-773240</t>
  </si>
  <si>
    <t>นส.นารียา</t>
  </si>
  <si>
    <t>083-3905740</t>
  </si>
  <si>
    <t>อ.จิราภรณ์</t>
  </si>
  <si>
    <t>สาขาการตลาด</t>
  </si>
  <si>
    <t>075-773139 ต่อ15</t>
  </si>
  <si>
    <t>โครงการจัดทำแผนบริหารความเสี่ยง</t>
  </si>
  <si>
    <t>อ.โสพิศพิไล</t>
  </si>
  <si>
    <t>เกศกุฎา</t>
  </si>
  <si>
    <t>089-737-0937</t>
  </si>
  <si>
    <t>โครงการอบรมเชิงปฏิบัติการการสนทนาภาษาอังกฤษในสถานที่ทำงาน ( English in Workplace )</t>
  </si>
  <si>
    <t>อ.อนิสรา</t>
  </si>
  <si>
    <t>086-532-6077</t>
  </si>
  <si>
    <t>โครงการอบรมภาษาอังกฤษสำหรับนักศึกษาระดับปริญญาตรี</t>
  </si>
  <si>
    <t>อ.ภูริวัฒน์</t>
  </si>
  <si>
    <t>083-539-5141</t>
  </si>
  <si>
    <t xml:space="preserve">โครงการมหกรรมนัดพบแรงงาน แนะแนวอาชีพ และการศึกษาต่อ </t>
  </si>
  <si>
    <t>นางสาวนารียา</t>
  </si>
  <si>
    <t>โครงการสานสัมพันธ์ผู้ปกครองนักศึกษาใหม่</t>
  </si>
  <si>
    <t>ร้อยละ80 ของผู้เข้าร่วมโครงการทราบและเข้าใจกฎระเบียบและนโยบายต่าง ๆ ของคณะ</t>
  </si>
  <si>
    <t>ร้อยละ 80 ของผู้เข้าร่วมโครงการเกิดภาพลักษณ์ที่ดีต่อมหาวิทยาลัย ผู้บริหารและคณาจารย์</t>
  </si>
  <si>
    <t>อ.ภูเด่น</t>
  </si>
  <si>
    <t>โครงการอบรมความรู้ด้านภาษีอากรให้แก่ศิษย์เก่า</t>
  </si>
  <si>
    <t>หยาดพิรุฬ</t>
  </si>
  <si>
    <t>081-089-2021</t>
  </si>
  <si>
    <t>โครงการจัดการเรียนการสอนในศตวรรษที่ 21</t>
  </si>
  <si>
    <t>อ.เบนจามิน</t>
  </si>
  <si>
    <t>084-184-2161</t>
  </si>
  <si>
    <t>ร้อยละ 80 ได้เข้าใจถึงหลักเกณฑ์ และมาตรฐานการศึกษา</t>
  </si>
  <si>
    <t>อ.ปราโมทย์</t>
  </si>
  <si>
    <t>089-6559306</t>
  </si>
  <si>
    <t xml:space="preserve">โครงการฝึกประสบการณ์ในสถานประกอบการเพื่อเป็นผู้สอนมืออาชีพ </t>
  </si>
  <si>
    <t>อ.พรรวจี</t>
  </si>
  <si>
    <t>086-312-6179</t>
  </si>
  <si>
    <t>โครงการสานสัมพันธ์และแลกเปลี่ยนเรียนรู้กระบวนการปฏิบัติงานของบุคลากรคณะเทคโนโลยีการจัดการ</t>
  </si>
  <si>
    <t>พาทินี</t>
  </si>
  <si>
    <t>075-773139</t>
  </si>
  <si>
    <t>อรัญญา</t>
  </si>
  <si>
    <t>ปราโมทย์</t>
  </si>
  <si>
    <t>อ.กรกนก</t>
  </si>
  <si>
    <t>075-773303</t>
  </si>
  <si>
    <t>โครงการศึกษาดูงานในสถานประกอบการเพื่อการเรียนรู้สำหรับศตวรรษที่ 21</t>
  </si>
  <si>
    <t>ฑิติยากร</t>
  </si>
  <si>
    <t>086-4008670</t>
  </si>
  <si>
    <t xml:space="preserve">โครงการประกวดเขียนแผนธุรกิจ ระดับอุดมศึกษาในเขตภาคใต้ </t>
  </si>
  <si>
    <t>อ.โพยมพร</t>
  </si>
  <si>
    <t>081-8973809</t>
  </si>
  <si>
    <t>โครงการอบรมเชิงปฏิบัติการ "การเขียนแผนธุรกิจ"</t>
  </si>
  <si>
    <t>โครงการอบรมนักวางแผนทางการเงิน</t>
  </si>
  <si>
    <t>อ.พชรพร</t>
  </si>
  <si>
    <t>089-871-1981</t>
  </si>
  <si>
    <t>อ.ปิยวรรณ</t>
  </si>
  <si>
    <t>087-8827814</t>
  </si>
  <si>
    <t>โครงการสัมมนานักลงทุนรุ่นใหม่</t>
  </si>
  <si>
    <t>อ.ฑิติยากร</t>
  </si>
  <si>
    <t>โครงการสัปดาห์วิชาการ คณะเทคโนโลยีการจัดการ</t>
  </si>
  <si>
    <t>084-1842160</t>
  </si>
  <si>
    <t xml:space="preserve">โครงการเข้าร่วมการนำเสนอผลงานวิจัยของนักศึกษาระดับปริญญาศึกษาคณะเทคโนโลยีการจัดการ </t>
  </si>
  <si>
    <t>วิชาการ</t>
  </si>
  <si>
    <t xml:space="preserve">โครงการเข้าวัดปฏิบัติธรรม พัฒนาจิต </t>
  </si>
  <si>
    <t>อ.ธนัชชา</t>
  </si>
  <si>
    <t xml:space="preserve">โครงการปฏิบัติธรรมเฉลิมพระเกียรติ 5 ธันวา มหาราช </t>
  </si>
  <si>
    <t>อ.พินิตา</t>
  </si>
  <si>
    <t>โครงการป่าสวย น้ำใส รวมใจ สายสัมพันธ์ ครั้งที่ 6</t>
  </si>
  <si>
    <t>นายสามารถ</t>
  </si>
  <si>
    <t>087-893-0988</t>
  </si>
  <si>
    <t>โครงการอบรมมารยาทไทยที่ดีงามสำหรับนักศึกษาสาขาการจัดการ</t>
  </si>
  <si>
    <t>โครงการค่ายพุทธบุตรอุ่นไอธรรมะ</t>
  </si>
  <si>
    <t xml:space="preserve">โครงการบุคลากร MT รักษ์ ห่วงใย ร่วมใจประหยัดพลังงาน  </t>
  </si>
  <si>
    <t>นางสาวขวัญหทัย</t>
  </si>
  <si>
    <t>โครงการวัดสวยด้วยมือเรา ครั้งที่ 6</t>
  </si>
  <si>
    <t>โครงการคุณธรรมนำชีวิต</t>
  </si>
  <si>
    <t>เย็นจิต</t>
  </si>
  <si>
    <t>โครงการศีล สมาธิ นำสู่ปัญญา</t>
  </si>
  <si>
    <t>โครงการทบทวนแผนกลยุทธ์ และการจัดทำแผนปฏิบัติงานประจำปี 2559</t>
  </si>
  <si>
    <t>ร้อยละ90 มีความรู้ความเข้าใจ</t>
  </si>
  <si>
    <t>ได้แผนกลยุทธ์ และแผนปฏิบัติงาน</t>
  </si>
  <si>
    <t>นางเครือวัลย์</t>
  </si>
  <si>
    <t>084-8402742</t>
  </si>
  <si>
    <t>โครงการตรวจประเมินคุณภาพการศึกษาภายใน   คณะเทคโนโลยี การจัดการ</t>
  </si>
  <si>
    <t>นางสาวกัญญา</t>
  </si>
  <si>
    <t>081-7479725</t>
  </si>
  <si>
    <t>โครงการรับการตรวจติดตามการประเมินกิจกรรม 5 ส ภายนอก</t>
  </si>
  <si>
    <t>กัญญา</t>
  </si>
  <si>
    <t>โครงการอบรมให้ความรู้ด้านการประกันคุณภาพการศึกษาแก่นักศึกษา</t>
  </si>
  <si>
    <t>โครงการแลกเปลี่ยนเรียนรู้ด้านการประกันคุณภาการศึกษาแก่บุคลากรคณะเทคโนโลยีการจัดการ</t>
  </si>
  <si>
    <t>กิจกรรมย่อยที่ 1 :  การยกร่างหลักสูตร</t>
  </si>
  <si>
    <t>กิจกรรมย่อยที่ 2 : การวิพากษ์หลักสูตร</t>
  </si>
  <si>
    <t>นายเจษฎา      มนตราลักษณ์</t>
  </si>
  <si>
    <t>084-843-5308</t>
  </si>
  <si>
    <t>สำนักงานวิทยาเขตนครศรีธรรมราช</t>
  </si>
  <si>
    <t>โครงการฝึกซ้อมพิธีรับพระราชทานปริญญาบัตร (พื้นที่ไสใหญ่)</t>
  </si>
  <si>
    <t>นางวิสาลักษณ์  คุณธนรุ่งโรจน์</t>
  </si>
  <si>
    <t>081-895-8323</t>
  </si>
  <si>
    <t>ผู้เข้าร่วมโครงการได้รับความรู้ /พัฒนาทักษะเพิ่มขึ้น</t>
  </si>
  <si>
    <t>นายอรุณ  เอียดฤทธิ์</t>
  </si>
  <si>
    <t>085-885-4380</t>
  </si>
  <si>
    <t>โครงการกิจกรรมเครือข่ายอุดมศึกษาจังหวัดนครศรีธรรมราช ประจำปี 2559</t>
  </si>
  <si>
    <t xml:space="preserve">นางจงกลนี     ศรีจงกล </t>
  </si>
  <si>
    <t>084-056-1256</t>
  </si>
  <si>
    <t xml:space="preserve">โครงการเสริมสร้างสุขภาพนักศึกษาและต่อต้านสารเสพติด </t>
  </si>
  <si>
    <t>ส.ค. 59 ,ก.ย. 59</t>
  </si>
  <si>
    <t>นายชลชาสน์ ช่วยเมือง</t>
  </si>
  <si>
    <t>090-874-7090</t>
  </si>
  <si>
    <t>โครงการฝึกซ้อมพิธีรับพระราชทานปริญญาบัตร (พื้นที่ทุ่งใหญ่)</t>
  </si>
  <si>
    <t>ผศ.อวยพร  วงศ์กูล</t>
  </si>
  <si>
    <t>089-874-7616</t>
  </si>
  <si>
    <t>นายอรุณ    เอียดฤทธิ์</t>
  </si>
  <si>
    <t>13.1.3</t>
  </si>
  <si>
    <t xml:space="preserve">โครงการการนำระบบบริหารความเสี่ยงมาใช้ในการบริหารจัดการให้มีประสิทธิภาพ </t>
  </si>
  <si>
    <t>นายสมชาย  เรืองสว่าง</t>
  </si>
  <si>
    <t>086-639-5364</t>
  </si>
  <si>
    <t>โครงการเพิ่มอาจารย์และผู้เชี่ยวชาญชาวต่างประเทศ พื้นที่ทุ่งใหญ่</t>
  </si>
  <si>
    <t xml:space="preserve">ผู้เข้าร่วมโครงการมีความรู้ความเข้าใจและมีทักษะด้านภาษาและการสื่อสารเพิ่มมากขึ้น
</t>
  </si>
  <si>
    <t>นายคมสัน  นันทสุนทร</t>
  </si>
  <si>
    <t>099-439-8448</t>
  </si>
  <si>
    <t>โครงการเพิ่มอาจารย์และผู้เชี่ยวชาญชาวต่างประเทศ พื้นที่ไสใหญ่</t>
  </si>
  <si>
    <t>โครงการกิจกรรมประชาสัมพันธ์เชิงรุก มทร.ศรีวิชัย</t>
  </si>
  <si>
    <t xml:space="preserve">ข้อมูลข่าวสารของหน่วยงานได้รับการเผยแพร่ ประชาสัมพันธ์ 
   ทำให้มหาวิทยาลัยเป็นที่รู้จักมากขึ้น
</t>
  </si>
  <si>
    <t>นายสุรสิทธิ์  ศักดา</t>
  </si>
  <si>
    <t>081-719 4220</t>
  </si>
  <si>
    <t>โครงการแนะแนวการศึกษาสู่รั้ว มทร.ศรีวิชัย วิทยาเขตนครศรีธรรมราช ประจำปี 2559</t>
  </si>
  <si>
    <t>โครงการพัฒนาบุคลิกภาพในการปฏิบัติงานบุคลากรสายสนับสนุนการศึกษา</t>
  </si>
  <si>
    <t>นายเบนจามิน  ชนะคช</t>
  </si>
  <si>
    <t xml:space="preserve">โครงการอบรมเชิงปฏิบัติการใช้งานสารสนเทศ </t>
  </si>
  <si>
    <t>นายนนทกฤศ  จิตต์บรรจง</t>
  </si>
  <si>
    <t>075-773131 ต่อ 122  ,158</t>
  </si>
  <si>
    <t>โครงการพัฒนาบุคลากรสายสนับสนุนด้านเทคนิคการจัดการงานประจำให้มีประสิทธิภาพ</t>
  </si>
  <si>
    <t xml:space="preserve">โครงการประชุมเชิงปฏิบัติการการทำงานเป็นทีมและการมีส่วนร่วมในการพัฒนา วิทยาเขตนครศรีธรรมราช </t>
  </si>
  <si>
    <t>โครงการมหกรรมวิชาการสืบสานศิลปวัฒนธรรม 80 ปี ไสใหญ่</t>
  </si>
  <si>
    <t>โครงการประชุมสัมมนาเชิงปฏิบัติการทบทวนแผนกลยุทธ์และแผนปฏิบัติงานประจำปี</t>
  </si>
  <si>
    <t>พื้นที่ทุ่งใหญ่</t>
  </si>
  <si>
    <t>โครงการจัดกิจกรรมวันสำคัญของชาติ ศาสนา พระมหากษัตริย์ และอนุรักษ์สิ่งแวดล้อม</t>
  </si>
  <si>
    <t>กิจกรรมที่ 1 : กิจกรรมวางพวงมาลาวันปิยมหาราช</t>
  </si>
  <si>
    <t>กิจกรรมที่ 2 : กิจกรรมถวายพระพรวันพ่อแห่งชาติ</t>
  </si>
  <si>
    <t>กิจกรรมที่ 3 : กิจกรรมเดินเทิดพระเกียรติ พ่อแห่งแผ่นดิน</t>
  </si>
  <si>
    <t>กิจกรรมที่ 4 : กิจกรรมถวายพระพรวันแม่ชาติ</t>
  </si>
  <si>
    <t xml:space="preserve">โครงการสืบสานศิลปวัฒนธรรมท้องถิ่นชาวนครศรีธรรมราช </t>
  </si>
  <si>
    <t>กิจกรรมที่ 1 : กิจกรรมสืบสานศิลปวัฒนธรรม</t>
  </si>
  <si>
    <t>กิจกรรมที่ 2 : กิจกรรมปริวาสกรรมและให้ทานไฟ</t>
  </si>
  <si>
    <t>กิจกรรมที่ 3 : ประเพณีแห่ผ้าขึ้นธาตุนานาชาติ (วันมาฆบูชา)</t>
  </si>
  <si>
    <t>กิจกรรมที่ 4 : ประเพณีรดน้ำดำหัวผู้ใหญ่ปีใหม่ไทย (วันสงกรานต์)</t>
  </si>
  <si>
    <t>กิจกรรมที่ 5 : ประเพณีถวายเทียนพรรษา</t>
  </si>
  <si>
    <t>โครงการสืบสานประเพณีลอยกระทง (ทุ่งใหญ่)</t>
  </si>
  <si>
    <t>โครงการจัดกิจกรรมวันไหว้ครู (ทุ่งใหญ่)</t>
  </si>
  <si>
    <t>น.ส.ปานหทัย ปานสิทธิ์</t>
  </si>
  <si>
    <t>088-490-7677</t>
  </si>
  <si>
    <t>โครงการทุ่งใหญ่ วิชาการสืบสานวัฒนธรรม ประจำปี 2559</t>
  </si>
  <si>
    <t>พื้นที่ไสใหญ่</t>
  </si>
  <si>
    <t>โครงการเดินการกุศล  “เทิดพระเกียรติ  พ่อแห่งแผ่นดิน”</t>
  </si>
  <si>
    <t>โครงการอนุรักษ์สืบสานวัฒนธรรมไทยประเพณีวันสงกรานต์</t>
  </si>
  <si>
    <t>โครงการพิธีสมโภชเทียนและถวายเทียนพรรษา</t>
  </si>
  <si>
    <t>โครงการสืบสานประเพณีลอยกระทง</t>
  </si>
  <si>
    <t>โครงการจัดกิจกรรมวันไหว้ครู</t>
  </si>
  <si>
    <t>โครงการไสใหญ่ วิชาการสืบสานศิลปวัฒนธรรม ประจำปี 2559</t>
  </si>
  <si>
    <t>ต.ค. 58 - ก.ย. 59</t>
  </si>
  <si>
    <t>081-5990778</t>
  </si>
  <si>
    <t>คณะเกษตรศาสตร์</t>
  </si>
  <si>
    <t>ผลของการใช้กากสลัดจ์ปาล์มน้ำมันเป็นอาหารเสริมสำหรับการเพาะเห็ดในถุงพลาสติก</t>
  </si>
  <si>
    <t>ผศ.ดร.พรศิลป์ สีเผือก</t>
  </si>
  <si>
    <t>086-7472345</t>
  </si>
  <si>
    <t>ผลของการควบคุมความสูงร่วมกับการจัดกิ่งประธานที่มีต่อปริมาณและคุณภาพผลผลิตของมังคุด</t>
  </si>
  <si>
    <t>รศ.นพ  ศักดิเศรษฐ์</t>
  </si>
  <si>
    <t>081-9685862</t>
  </si>
  <si>
    <t>การปรับปรุงผลผลิตปาล์มน้ำมันในจังหวัดนครศรีธรรมราช</t>
  </si>
  <si>
    <t>1.เสถียรภาพของพันธุ์ในสภาพแวดล้อมที่แตกต่างกันต่อการให้ผลผลิตปาล์มน้ำมัน</t>
  </si>
  <si>
    <t>ดร.สกุลรัตน์  แสนปุตะวงษ์</t>
  </si>
  <si>
    <t>087-0093652</t>
  </si>
  <si>
    <t>2.การประเมินสถานภาพของธาตุอาหารเพื่อการจัดการปุ๋ยสำหรับปาล์มน้ำมัน                       </t>
  </si>
  <si>
    <t>ดร.สุกลรัตน์  แสนปุตะวงษ์</t>
  </si>
  <si>
    <t>3.ผลของการเปลี่ยนแปลงสภาพภูมิอากาศต่อการผลิตปาล์มน้ำมันในจังหวัดนครศรีธรรมราช </t>
  </si>
  <si>
    <t>ผศ.ดร.ชัยสิทธิ์  ปรีชา</t>
  </si>
  <si>
    <t>081-9783964</t>
  </si>
  <si>
    <t>ผศ.ทิพาวรรณ  ทองเจือ</t>
  </si>
  <si>
    <t>084-0590433</t>
  </si>
  <si>
    <t>6.ผลของ  NAA และ GA3  ต่อการเจริญเติบโตของผลปาล์มน้ำมัน   </t>
  </si>
  <si>
    <t>รศ.ดร.สมพร ณ นคร</t>
  </si>
  <si>
    <t>081-9787639</t>
  </si>
  <si>
    <t>7.เปรียบเทียบการปลูกปาล์มน้ำมันในพื้นที่ปลูกที่แตกต่างกันในจังหวัดนครศรีธรรมราช</t>
  </si>
  <si>
    <t>ผศ.อรพิน  รัตนสุภา</t>
  </si>
  <si>
    <t>075-412675</t>
  </si>
  <si>
    <t>ผศ.จรัญ ทองเจือ</t>
  </si>
  <si>
    <t>087-2761618</t>
  </si>
  <si>
    <t>การศึกษาสมรรถภาพการผลิต องค์ประกอบซาก คุณภาพเนื้อและบทบาทของเอนไซม์คาลเปนในเนื้อที่มีผลต่อความนุ่มของแพะพื้นเมืองภาคใต้และแพะลูกผสมสามสาย</t>
  </si>
  <si>
    <t>ผศ.ดร.นันทนา  ช่วยชูวงศ์</t>
  </si>
  <si>
    <t>089-8736853</t>
  </si>
  <si>
    <t>การเพิ่มผลผลิตเห็ดแครง (Schizophyllum commune) การใช้ประโยชน์สารทุติยภูมิจากเห็ดแครงในระบบการเลี้ยงสัตว์น้ำ และการจัดการวัสดุก้อนเห็ดเก่า</t>
  </si>
  <si>
    <t>1.การพัฒนาสูตรเพาะเลี้ยงเห็ดแครงในถุงโดยการนำกากมะพร้าวทดแทนรำข้าวละเอียด</t>
  </si>
  <si>
    <t>2.การใช้ประโยชน์จากสารทุติยภูมิจากเห็ดแครง  (Schizophyllum commune)ในการเป็นสารต้านจุลินทรีย์ก่อโรค และสารกระตุ้นภูมิคุ้มกันในระบบการเพาะเลี้ยงสัตว์น้ำ</t>
  </si>
  <si>
    <t>081-8924931</t>
  </si>
  <si>
    <t>3.การพัฒนาสารกระตุ้นภูมิคุ้มกันในปลานิล(Oreochromis niloticus) ชนิด crudeglucan bio-nanoparticle จากก้อน เห็ดแครง (Shizophyllum commune)เหลือทิ้งหลังเก็บเกี่ยว</t>
  </si>
  <si>
    <t>ดร.กิตติชนม์ อุเทนะพันธุ์</t>
  </si>
  <si>
    <t>4.การใช้ก้อนเชื้อเพาะเห็ดแครงเก่าเพื่อผลิตก๊าชชีวภาพ สารสกัดชีวภาพและปรับปรุงดินเพื่อการปลูก</t>
  </si>
  <si>
    <t>การศึกษาความหลากหลายของเชื้อราและแบคทีเรียบนก้อนเชื้อเห็ดเก่าและแนวทางการใช้ประโยชน์</t>
  </si>
  <si>
    <t>สารออกฤทธิ์ทางชีวภาพ ปริมาณรงควัตถุและพลวัตรประชากรของสาหร่ายสีแดงน้ำจืดในพื้นที่ลุ่มน้ำตรังและตาปี</t>
  </si>
  <si>
    <t>ผศ.ดร.วรรณิณี  จันทร์แก้ว</t>
  </si>
  <si>
    <t>089-6481749</t>
  </si>
  <si>
    <t>นายสุรินทร์  สิทธิชัย</t>
  </si>
  <si>
    <t>086-2741329</t>
  </si>
  <si>
    <t>ผลของระดับผลพลอยได้จากการผลิตเอทานอลด้วยมันสำปะหลังในสูตรอาหารข้นต่อสมรรถภาพการเจริญเติบโตของแพะที่ใช้หญ้าเนเปียร์ปากช่อง 1 เป็นแหล่งอาหารหยาบ</t>
  </si>
  <si>
    <t>ผศ.วุฒิชัย  สีเผือก</t>
  </si>
  <si>
    <t>083-3887337</t>
  </si>
  <si>
    <t>การขยายพันธุ์สับปะรดประดับโดยการเพาะเลี้ยงเนื้อเยื่อ</t>
  </si>
  <si>
    <t>ดร.พิมล  เที่ยงธรรม</t>
  </si>
  <si>
    <t>การศึกษาเบื้องต้น : การเลี้ยงแพะในสวนยางพารา</t>
  </si>
  <si>
    <t>ผศ..วุฒิชัย  สีเผือก</t>
  </si>
  <si>
    <t>เครื่องสับย่อยทะลายปาล์มน้ำมันโดยใช้ต้นกำลังจากเพลาอำนวยกำลังของรถแทรกเตอร์</t>
  </si>
  <si>
    <t>ผศ.ชวกร  มุกสาน</t>
  </si>
  <si>
    <t>081-3268501</t>
  </si>
  <si>
    <t>การขยายพันธุ์และการชักนำให้เกิดการกลายพันธุ์ของพรรณไม้น้ำเพื่อการค้าและการอนุรักษ์พันธุ์พืช</t>
  </si>
  <si>
    <t>สกุลรัตน์ แสนปุตะวงษ์</t>
  </si>
  <si>
    <t>087-009-3652</t>
  </si>
  <si>
    <t xml:space="preserve">โครงการพัฒนาอาชีพตามแนวพระราชดำริเศรษฐกิจพอเพียง ในลุ่มน้ำปากพนัง </t>
  </si>
  <si>
    <t>กิจกรรมย่อยที่ 1 การติดตามการดำเนินงานโครงการบริการวิชาการ</t>
  </si>
  <si>
    <t>เกษตรกรผู้เข้าร่วมโครงการตอบแบบสอบถามความพึงพอใจ เกินร้อยละ 80</t>
  </si>
  <si>
    <t>นายสุดนัย เครือหลี</t>
  </si>
  <si>
    <t>086-7815670</t>
  </si>
  <si>
    <t>กิจกรรมย่อยที่ 2 การเพิ่มประสิทธิภาพการผลิตข้าว</t>
  </si>
  <si>
    <t>เกษตรกรผู้ได้รับความรู้ด้านการปลูกข้าวที่ถูกต้องตามหลักวิชาการประมาณ 20 คน</t>
  </si>
  <si>
    <t>เกษตรกรได้รับความรู้ด้านการการปลูกข้าวที่ถูกต้องตามหลักวิชาการ</t>
  </si>
  <si>
    <t>กลุ่มสามารถจัดตกแต่งสถานที่ในพื้นที่สาธารณะของชุมชนได้อย่างน้อย 1 สวน และสามารถจัดการพื้นที่ในชุมชนให้เป็นเส้นทางการท่องเที่ยว จำนวน 1 เส้นทาง</t>
  </si>
  <si>
    <t xml:space="preserve">กลุ่มผู้เข้าอบรมร้อยละ 80 มีความพึงพอใจ และมีความรู้ความเข้าใจเรื่องการจัดการพื้นที่ สิ่งแวดล้อมและงานทางด้านภูมิทัศน์ และนำความรู้ไปใช้ประโยชน์อย่างน้อยร้อยละ 80 </t>
  </si>
  <si>
    <t xml:space="preserve">นายจำเลือง  เหตุทอง </t>
  </si>
  <si>
    <t>089-1696364</t>
  </si>
  <si>
    <t>กิจกรรมย่อยที่ 4 การส่งเสริมการเลี้ยงสัตว์และการแปรรูปผลผลิตจากสัตว์</t>
  </si>
  <si>
    <t>เกษตรกรผู้เข้าร่วมโครงการสามารถแปรรูปผลผลิตจากสัตว์ได้อย่างน้อย 1 ชนิด</t>
  </si>
  <si>
    <t>พัฒนาเกษตรกรให้สามารถเลี้ยงสัตว์ปีกอย่างมีประสิทธิภาพ</t>
  </si>
  <si>
    <t>ผศ.สมคิด    ชัยเพชร</t>
  </si>
  <si>
    <t>081-3975223</t>
  </si>
  <si>
    <t xml:space="preserve">กิจกรรมย่อยที่ 5 การให้บริการวิชาการการเพิ่มรายได้ของเกษตรกรชุมชนบ้านท่าซอม โดยผลิตเตาชีวมวลจำหน่าย
</t>
  </si>
  <si>
    <t xml:space="preserve">เกษตรกรผู้เข้าร่วมโครงการสามารถพัฒนาปรับปรุงเตาชีวมวลได้ไม่น้อยกว่า  20 เตา </t>
  </si>
  <si>
    <t>สุทธิพร  เนียมหอม</t>
  </si>
  <si>
    <t>089- 821 6600</t>
  </si>
  <si>
    <t>กิจกรรมย่อยที่ 6 การให้บริการวิชาการการส่งเสริมการตลาดและพัฒนาผลิตภัณฑ์ชุมชนสินค้าเกษตรบ้านท่าซอม</t>
  </si>
  <si>
    <t>เกษตรกรและบุคคลผู้รับบริการอย่างน้อย ๓๐  คน  ได้รับการถ่ายทอดความรู้</t>
  </si>
  <si>
    <t>เกษตรในพื้นที่ตำบลท่าซอมได้รับความรู้ด้านประชาสัมพันธ์และส่งเสริมการตลาดชุมชนสินค้าเกษตรและสามารถนำไปพัฒนาต่อยอดผลิตภัณฑ์ของชุมชนในเชิงพาณิชย์ได้อย่างเข้มแข็ง</t>
  </si>
  <si>
    <t>นางสาวศรัณญภัส รักศีล</t>
  </si>
  <si>
    <t>081-0842386</t>
  </si>
  <si>
    <t>กิจกรรมย่อยที่ 7 การวิเคราะห์ธาตุอาหารในใบปาล์มน้ำมัน</t>
  </si>
  <si>
    <t>เกษตรกรผู้ได้รับความรู้ด้านการจัดการปุ๋ยสำหรับปาล์มน้ำมันประมาณ 30 คน</t>
  </si>
  <si>
    <t>เกษตรกรได้รับความรู้ด้านการเก็บตัวอย่างใบ และนำค่าการวิเคราะห์ใบไปใช้ในการประเมินการใส่ปุ๋ยในสวนปาล์มน้ำมัน</t>
  </si>
  <si>
    <t>กิจกรรมย่อยที่ 8 การให้บริการวิชาการการจัดการอาหารสัตว์น้ำเพื่อลดต้นทุนการผลิตสัตว์น้ำ</t>
  </si>
  <si>
    <t>เกษตรกรสามารถผลิตอาหารปลาเองได้  ร้อยละ 80 ของเกษตรกร</t>
  </si>
  <si>
    <t>เกษตรกรจะสามารถนำความรู้ไปปรับใช้ และพัฒนาการเลี้ยงปลากับสภาพของพื้นที่ได้เหมาะสมและนักศึกษาได้เรียนรู้สภาพการเลี้ยงปลาของเกษตรกรจากสภาพจริง</t>
  </si>
  <si>
    <t>กิตติชนม์  อุเทนะพันธุ์</t>
  </si>
  <si>
    <t>กิจกรรมย่อยที่ 9 การเสวนารายงานผลการดำเนินงานสู่การปรับปรุงและพัฒนาแผนการดำเนินงาน</t>
  </si>
  <si>
    <t>งานบริการวิชาการแล้วเสร็จตามระยะเวลาที่กำหนดไม่น้อยกว่าร้อยละ 90</t>
  </si>
  <si>
    <t>คณาจารย์ผู้ถ่ายทอดความรู้และคณะวิทยากรมีความพึงพอใจในงานบริการวิชาการไม่น้อยกว่าร้อยละ 80</t>
  </si>
  <si>
    <t>โครงการพัฒนาคลองที่ไหลผ่านเทศบาลเมืองทุ่งสง</t>
  </si>
  <si>
    <t>นางสาวอัมพร  รัตนามูสิก</t>
  </si>
  <si>
    <t>085-888-1497</t>
  </si>
  <si>
    <t>089-648-1749</t>
  </si>
  <si>
    <t>โครงการรวบรวมพันธุ์ปาล์มประดับเพื่อการอนุรักษ์</t>
  </si>
  <si>
    <t>สามารถรวบรวมพันธุ์ปาล์มได้อย่างน้อย 10 ชนิด</t>
  </si>
  <si>
    <t>มีพื้นที่ทำสวนปาล์มประดับเพื่อการศึกษา การขยายพันธุ์ ทางเดินและเป็นที่พักผ่อนในสถานศึกษา</t>
  </si>
  <si>
    <t>086-953-2549</t>
  </si>
  <si>
    <t>มีพื้นที่สวนพฤกษศาสตร์ที่มีความพร้อมเพื่อการศึกษาความหลากหลายของพืชพรรณพื้นที่ไม่ต่ำกว่า 10 ไร่</t>
  </si>
  <si>
    <t>ผศ.มุจลินท์  ติณสิริสุข</t>
  </si>
  <si>
    <t>089-9096387</t>
  </si>
  <si>
    <t>โครงการปลูก/รักษา/อนุรักษ์พืชในสวนสมุนไพร</t>
  </si>
  <si>
    <t>มีต้นพืชสมุนไพรทั้งประเภทล้มลุกและไม้ยืนต้นเพิ่มเติมไม่น้อยกว่า 10 ชนิด</t>
  </si>
  <si>
    <t>ผศ.ดร.ปราณี  รัตนานุพงศ์</t>
  </si>
  <si>
    <t>081-0892159</t>
  </si>
  <si>
    <t>โครงการจัดสร้างสวนพฤกษศาสตร์กล้วยไม้ใน มทร.ศรีวิชัย วิทยาเขตนครศรีธรรมราช (ไสใหญ่)</t>
  </si>
  <si>
    <t>มีฐานข้อมูลเกี่ยวกับการอนุรักษ์กล้วยไม้  ไม่น้อยกว่า 80 ชนิด</t>
  </si>
  <si>
    <t>นายจำเลือง  เหตุทอง</t>
  </si>
  <si>
    <t>โครงการอนุรักษ์ปาล์มพื้นบ้านภาคใต้</t>
  </si>
  <si>
    <t xml:space="preserve">มีปาล์มพื้นบ้านในศูนย์เรียนรู้อย่างน้อย 200 ต้น </t>
  </si>
  <si>
    <t>มีแหล่งศึกษาพันธุ์ปาล์มพื้นบ้าน และแหล่งความรู้ท้องถิ่น</t>
  </si>
  <si>
    <t>ผศ.จรัญ  ไชยศร</t>
  </si>
  <si>
    <t>081-8913220</t>
  </si>
  <si>
    <t>โครงการเพิ่มพูนความรู้ทางด้านสัตวศาสตร์ให้กับบัณฑิตนักปฏิบัติ</t>
  </si>
  <si>
    <t>ผู้เข้าร่วมโครงการได้รับการพัฒนาทักษะวิชาชีพเฉพาะทาง 
และเพิ่มความเชี่ยวชาญในวิชาชีพมากขึ้น</t>
  </si>
  <si>
    <t xml:space="preserve">นายชำนาญ ขวัญสกุล </t>
  </si>
  <si>
    <t>086-2707697</t>
  </si>
  <si>
    <t>นายชำนาญ  ขวัญสกุล</t>
  </si>
  <si>
    <t>ผศ.ธรรมนูญ ง่านวิสุทธิพันธ์</t>
  </si>
  <si>
    <t>โครงการพัฒนาทักษะด้านภาษาและการสื่อสารแก่นักศึกษา</t>
  </si>
  <si>
    <t>ผศ.จรัญ  ทองเจือ</t>
  </si>
  <si>
    <t>เพิ่ม</t>
  </si>
  <si>
    <t>กิจกรรมย่อยที่ 1 : การสานสัมพันธ์น้องพี่บัณฑิตนักปฏิบัติ</t>
  </si>
  <si>
    <t>ธ.ค. 58 - ส.ค. 59</t>
  </si>
  <si>
    <t>กิจกรรมย่อยที่ 2 : กิจกรรมการสืบสานประเพณีบายศรีรับขวัญน้องใหม่</t>
  </si>
  <si>
    <t>ผศ.ดร.สารคาม  แก้วทาสี</t>
  </si>
  <si>
    <t>089-212-2615</t>
  </si>
  <si>
    <t>โครงการเสริมสร้างคุณลักษณะบัณฑิตที่พึงประสงค์ด้านจิตอาสาพัฒนาชุมชนเกษตร</t>
  </si>
  <si>
    <t>นายฤกษ์ชัย  ช่วยมั่ง</t>
  </si>
  <si>
    <t>096-1595997</t>
  </si>
  <si>
    <t>โครงการประชุมสัมมนาเชิงปฏิบัติการการบริหารความเสี่ยง</t>
  </si>
  <si>
    <t>โครงการวันสำคัญทางพระพุทธศาสนาและวัฒนธรรม</t>
  </si>
  <si>
    <t>กิจกรรมย่อยที่ 1 : กิจกรรมวันวิสาขบูชา</t>
  </si>
  <si>
    <t>นายสมใจ  ช่วยทุกข์</t>
  </si>
  <si>
    <t>081-9687066</t>
  </si>
  <si>
    <t>กิจกรรมย่อยที่ 2 : กิจกรรมวันแห่เทียนพรรษา</t>
  </si>
  <si>
    <t>กิจกรรมย่อยที่ 3 :  กิจกรรมวันอาสาฬหบูชาและวันเข้าพรรษา</t>
  </si>
  <si>
    <t>โครงการประเพณีศิลปวัฒนธรรมชาวนครศรีธรรมราช</t>
  </si>
  <si>
    <t>นางธันย์ญากิตติ์  จันทร์เกิด</t>
  </si>
  <si>
    <t>081-1873673</t>
  </si>
  <si>
    <t xml:space="preserve">โครงการส่งเสริมคุณธรรมจริยธรรม  และปลูกฝังจิตสำนึกเพื่อพัฒนาคุณภาพชีวิตบัณฑิตนักปฏิบัติ
</t>
  </si>
  <si>
    <t xml:space="preserve">นายสมใจ  ช่วยทุกข์ </t>
  </si>
  <si>
    <t>โครงการอบรมคุณธรรม - จริยธรรม</t>
  </si>
  <si>
    <t>ผศ.ดร.สารคาม   แก้วทาสี</t>
  </si>
  <si>
    <t>โครงการ  รักษ์โลก รักสถาบัน ร่วมกันพัฒนา รักษาสิ่งแวดล้อม</t>
  </si>
  <si>
    <t>ผศ. ทิวา  รักนิ่ม</t>
  </si>
  <si>
    <t>081-8784236</t>
  </si>
  <si>
    <t>ผศ.ดร.องอาจ  อินทร์สังข์</t>
  </si>
  <si>
    <t>081-8669386</t>
  </si>
  <si>
    <t>ผศ.สมคิด   อินทร์ช่วย</t>
  </si>
  <si>
    <t>089-7234376</t>
  </si>
  <si>
    <t>โครงการพัฒนาบุคลากรด้านการประกันคุณภาพการศึกษา</t>
  </si>
  <si>
    <t>โครงการไกด์เกษตรพี่ชวนน้องมาเรียน</t>
  </si>
  <si>
    <t xml:space="preserve">โครงการค่ายเยาวชนคนรักษ์เกษตร </t>
  </si>
  <si>
    <t>นางธันย์นรีย์  โมราศิลป์</t>
  </si>
  <si>
    <t>081-3262944</t>
  </si>
  <si>
    <t>โครงการฝึกอบรมการใช้เทคโนโลยีสารสนเทศสำหรับนักศึกษา</t>
  </si>
  <si>
    <t>นายเอกศักดิ์   คมคาย</t>
  </si>
  <si>
    <t>088-7532084</t>
  </si>
  <si>
    <t>โครงการพัฒนาศักยภาพบุคลากรสายสนับสนุน</t>
  </si>
  <si>
    <t xml:space="preserve">โครงการสัมมนาเชิงปฏิบัติการ “การจัดการความรู้ (Knowledge Management) ภายในองค์กรสู่การเรียนรู้”
</t>
  </si>
  <si>
    <t>โครงการศึกษาดูงานเพื่อพัฒนาปรับปรุงหลักสูตรให้สอดคล้องกับหลักสูตรมหาวิทยาลัยโครงการแลกเปลี่ยนนักศึกษาระหว่างประเทศ</t>
  </si>
  <si>
    <t>โครงการสัมมนาเชิงปฏิบัติการปรับปรุงหลักสูตร ระดับปริญญาโท</t>
  </si>
  <si>
    <t xml:space="preserve">โครงการอบรมเตรียมความพร้อมสหกิจศึกษา </t>
  </si>
  <si>
    <t>089 – 8736853</t>
  </si>
  <si>
    <t>โครงการสัมมนานักศึกษาฝึกงานภายนอกกับสถานประกอบการ   ประจำปี 2559</t>
  </si>
  <si>
    <t>ผศ.ทิวา  รักนิ่ม</t>
  </si>
  <si>
    <t>โครงการปฐมนิเทศนักศึกษาฝึกงานภายนอกกับสถานประกอบการประจำปี 2559</t>
  </si>
  <si>
    <t>โครงการฝึกอบรมการจัดดอกไม้ ผูกผ้า และตกแต่งสถานที่</t>
  </si>
  <si>
    <t>081-8786234</t>
  </si>
  <si>
    <t>โครงการเตรียมความพร้อมทางการเรียนแก่นักศึกษาใหม่</t>
  </si>
  <si>
    <t>โครงการเสริมความรู้แก่นักศึกษาใหม่</t>
  </si>
  <si>
    <t>โครงการศึกษาดูงานด้านการเกษตรของนักศึกษา</t>
  </si>
  <si>
    <t xml:space="preserve">ผู้เข้าร่วมโครงการได้รับการพัฒนาทักษะวิชาชีพเฉพาะทาง 
และเพิ่มความเชี่ยวชาญในวิชาชีพมากขึ้น
</t>
  </si>
  <si>
    <t>โครงการแลกเปลี่ยนเรียนรู้ด้าน Technology Based กับชุมชน สังคม</t>
  </si>
  <si>
    <t xml:space="preserve">นักศึกษาได้รับการพัฒนาทักษะวิชาชีพเฉพาะทาง 
และเพิ่มความเชี่ยวชาญในวิชาชีพมากขึ้น
</t>
  </si>
  <si>
    <t>กิตติชนม์ อุเทนะพันธุ์</t>
  </si>
  <si>
    <t>โครงการเสริมสร้างทักษะวิชาชีพ และประสบการณ์สู่การเป็นผู้ประกอบการใหม่</t>
  </si>
  <si>
    <t>ผู้เข้าร่วมโครงการได้รับการพัฒนาทักษะด้านธุรกิจในการผลิตเฉพาะทาง และเพิ่มความเชี่ยวชาญในวิชาชีพมากขึ้น</t>
  </si>
  <si>
    <t>นิพนธ์   ใจปลื้ม</t>
  </si>
  <si>
    <t>089-7444521</t>
  </si>
  <si>
    <t>โครงการภูมิทัศน์พัฒนาทักษะวิชาชีพเพื่อสร้างบัณฑิตนักปฏิบัติ และพัฒนามหาวิทยาลัยเป็น  Green Campus</t>
  </si>
  <si>
    <t>โครงการงานฟาร์มโคเนื้อ ชุมพร</t>
  </si>
  <si>
    <t>ผศ.สมบัติ  ศรีจันทร์</t>
  </si>
  <si>
    <t>081- 9781359</t>
  </si>
  <si>
    <t>โครงการ ZERO  WASTE  การผลิตแก๊สชีวภาพ (Bio Gas) จากมูลสัตว์</t>
  </si>
  <si>
    <t>ผศ.สมคิด ชัยเพชร</t>
  </si>
  <si>
    <t>โครงการท่องเที่ยวเชิงเกษตร</t>
  </si>
  <si>
    <t>นางศรีสุดา  ทองไชย</t>
  </si>
  <si>
    <t>081-4768781</t>
  </si>
  <si>
    <t xml:space="preserve">โครงการแสดงผลงานวิชาการและการประกวดแข่งขันวิชาการเกษตรศาสตร์ </t>
  </si>
  <si>
    <t>โครงการสานสัมพันธ์น้องพี่สืบสานประเพณีบายศรีรับขวัญน้องใหม่</t>
  </si>
  <si>
    <t>โครงการย่อยที่ 1 :  การตรวจประเมินคุณภาพการศึกษาภายใน (SAR)  ระดับหลักสูตร</t>
  </si>
  <si>
    <t>โครงการย่อยที่ 2 :  การตรวจประเมินคุณภาพการศึกษาภายใน (SAR)  ระดับคณ</t>
  </si>
  <si>
    <t>เกษตรกรผู้ได้รับความรู้ด้านการจัดการปุ๋ยสำหรับปาล์มน้ำมันประมาณ 40 คน</t>
  </si>
  <si>
    <t>เกษตรกรสามารถนำความรู้ที่ได้รับไปประยุกต์ใช้ในการผลิตปาล์มน้ำมันให้ได้ผลผลิตที่ดีขึ้น นำไปสู่พัฒนาการของรายได้และความเป็นอยู่</t>
  </si>
  <si>
    <t>ผศ.ดร.  ยืนยง  วาณิชย์ปกรณ์</t>
  </si>
  <si>
    <t>083-6566530</t>
  </si>
  <si>
    <t>โครงการส่งเสริมการเลี้ยงโคเนื้อ โคขุนในเกษตรกรรายย่อย</t>
  </si>
  <si>
    <t>มีเกษตรกรจำนวน 20 คน สามารถนำความรู้ไปใช้ประโยชน์ได้</t>
  </si>
  <si>
    <t>เกษตรกรมีความรู้และทักษะในการขุนโคตามความต้องการของตลาด</t>
  </si>
  <si>
    <t>โครงการฝึกอบรมการทำผลิตภัณฑ์อาหารว่างเพื่อการประกอบอาชีพ</t>
  </si>
  <si>
    <t>ผศ.ชไมพร เพ็งมาก</t>
  </si>
  <si>
    <t>087-2044941</t>
  </si>
  <si>
    <t>บริการ</t>
  </si>
  <si>
    <t>คณะอุสาหกรรมเกษตร</t>
  </si>
  <si>
    <t>กลุ่มแม่บ้านต.คลองเส จำนวน 20 คน มีความรู้ความเข้าใจกระบวนการผลิตเครื่องแกงและน้ำพริกแกงสำเร็จรูปที่ได้มาตรฐาน</t>
  </si>
  <si>
    <t>สามารถยืดอายุการเก็บรักษาน้ำพริกพร้อมบริโภคได้นานอย่างน้อย 1 เดือน</t>
  </si>
  <si>
    <t>ดร.อภิญญา วณิชพันธุ์</t>
  </si>
  <si>
    <t>084-0600599</t>
  </si>
  <si>
    <t xml:space="preserve">โครงการฝึกอบรมการทำอาหารและเครื่องดื่มเพื่อสุขภาพ                   </t>
  </si>
  <si>
    <t>กลุ่มแม่บ้าน อ.ชะอวด  จำนวน 20 คน มีความรู้ความเข้าใจในการผลิตอาหารว่างและเครื่องดื่ม</t>
  </si>
  <si>
    <t xml:space="preserve">ได้ผลิตภัณฑ์อาหารว่างและเครื่องดื่มอย่างน้อยประเภทละ 1 ชนิด </t>
  </si>
  <si>
    <t>พ.ย 58</t>
  </si>
  <si>
    <t>ผศ.ดร.เสาวณีย์ ชัยเพชร</t>
  </si>
  <si>
    <t>091-0408054</t>
  </si>
  <si>
    <t>กิจกรรมย่อยที่ 1  การสำรวจความต้องการและประชาสัมพันธ์</t>
  </si>
  <si>
    <t>คณะฯ ได้รับทราบข้อมูลความต้องการในการยกระดับอาชีพของกลุ่มกล้วยกรอบทอง บ้านศาลาสามหลังเพื่อใช้เป็นข้อมูลในการวางแผนดำเนินงานเพื่อเสริมสร้างความเข้มแข็งให้ชุมชน</t>
  </si>
  <si>
    <t>กิจกรรมย่อยที่ 2  การใช้และการบำรุงรักษาเครื่องมือในการแปรรูปอาหาร</t>
  </si>
  <si>
    <t xml:space="preserve">สมาชิกกลุ่มกล้วยกรอบทองบ้านศาลาสามหลัง ต.สระแก้ว อ.ท่าศาลา จ.นครศรีธรรมราช จำนวน 20 คน มีความรู้ ความเข้าใจ ตลอดจนมีทักษะในการใช้และการบำรุงรักษาเครื่องมือที่มีอยู่ให้เกิดประโยชน์สูงสุด </t>
  </si>
  <si>
    <t xml:space="preserve"> - ปรับปรุงแก้ไขเตาที่ใช้ในการแปรรูปที่สามารถประหยัดพลังงานจำนวน 2 เตา
 -แก้ไขปัญหาเบื้องต้นของตู้อบลมร้อนได้อย่างเหมาะสม
</t>
  </si>
  <si>
    <t>ก.พ 59</t>
  </si>
  <si>
    <t>ผศ.ละอองวรรณ ศรีจันทร์</t>
  </si>
  <si>
    <t>081-7976844</t>
  </si>
  <si>
    <t>กิจกรรมย่อยที่ 3 การอบรมเพื่อพัฒนามาตรฐานกระบวนการผลิตอาหารและสถานประกอบการ</t>
  </si>
  <si>
    <t>สมาชิกกลุ่มกล้วยกรอบทองบ้านศาลาสามหลัง จำนวน 20 คน มีความรู้ ความเข้าใจเกี่ยวกับการพัฒนามาตรฐานกระบวนการผลิตผลิตภัณฑ์ระดับชุมชน</t>
  </si>
  <si>
    <t>สมาชิกกลุ่มกล้วยกรอบทองสามารถผลิตผลิตภัณฑ์ที่มีมาตรฐานมากขึ้น</t>
  </si>
  <si>
    <t>ดร.อภิญญา วณิชัพนธุ์</t>
  </si>
  <si>
    <t>กิจกรรมย่อยที่ 4 การฝึกอบรมและการถ่ายทอดเทคโนโลยีผลิตภัณฑ์กล้วยอบเนย</t>
  </si>
  <si>
    <t>สมาชิกกลุ่มกล้วยกรอบทองบ้านศาลาสามหลัง จำนวน 20 คน มีความรู้ ความเข้าใจในการแปรรูปผลิตภัณฑ์กล้วยอบเนย</t>
  </si>
  <si>
    <t>ได้ผลิตภัณฑ์กล้วยอบเนย ที่สามารถจำหน่ายได้</t>
  </si>
  <si>
    <t>กิจกรรมย่อยที่ 5 การฝึกอบรมและการถ่ายทอดเทคโนโลยีผลิตภัณฑ์กล้วยแผ่น</t>
  </si>
  <si>
    <t>สมาชิกกลุ่มกล้วยกรอบทองบ้านศาลาสามหลัง จำนวน 20 คน มีความรู้ ความเข้าใจในการแปรรูปผลิตภัณฑ์กล้วยม้วน</t>
  </si>
  <si>
    <t>ได้ผลิตภัณฑ์กล้วยม้วน ที่สามารถจำหน่ายได้</t>
  </si>
  <si>
    <t>ดร.ธณิกานต์  ธรสินธุ์</t>
  </si>
  <si>
    <t>098-2535495</t>
  </si>
  <si>
    <t>กิจกรรมย่อยที่ 6 การฝึกอบรมและการถ่ายทอดเทคโนโลยีผลิตภัณฑ์กล้วยเส้น</t>
  </si>
  <si>
    <t>สมาชิกกลุ่มกล้วยกรอบทองบ้านศาลาสามหลัง จำนวน 20 คน มีความรู้ ความเข้าใจในการแปรรูปผลิตภัณฑ์กล้วยเส้น</t>
  </si>
  <si>
    <t>ได้ผลิตภัณฑ์กล้วยเส้น ที่สามารถจำหน่ายได้</t>
  </si>
  <si>
    <t>เม.ย 59</t>
  </si>
  <si>
    <t>ผศ.ดร.ศิรินาถ ศรีอ่อนนวล</t>
  </si>
  <si>
    <t>082-4308651</t>
  </si>
  <si>
    <t>กิจกรรมย่อยที่ 7 การอบรมเชิงปฏิบัติการเทคโนโลยีบรรจุภัณฑ์เพื่อธุรกิจอาหาร</t>
  </si>
  <si>
    <t>สมาชิกกลุ่มกล้วยกรอบทองบ้านศาลาสามหลัง จำนวน 20 คน มีความรู้ ความเข้าใจเกี่ยวกับบรรจุภัณฑ์เพื่อธุรกิจอาหาร และสามารถกำหนดรูปแบบบรรจุภัณฑ์ให้เหมาะสมกับผลิตภัณฑ์</t>
  </si>
  <si>
    <t>ได้บรรจุภัณฑ์ที่เหมาะสมกับผลิตภัณฑ์ และสามารถใช้เพื่อการจำหน่ายได้</t>
  </si>
  <si>
    <t>พ.ค 59</t>
  </si>
  <si>
    <t>ดร.สุภาษิต</t>
  </si>
  <si>
    <t>086-9655608</t>
  </si>
  <si>
    <t>กิจกรรมย่อยที่ 8 ติดตาม ประเมินผลการนำความรู้ไปใช้ประโยชน์  และสรุปผล</t>
  </si>
  <si>
    <t>-อาจารย์และเจ้าหน้าที่ของคณะฯ  จำนวน  10 คน ได้ลงพื้นที่เพื่อติดตาม ประเมินผลการ นำความรู้ที่ถ่ายทอดไปใช้ประโยชน์</t>
  </si>
  <si>
    <t>ได้ข้อมูลการนำความรู้ไปใช้ประโยชน์ของชุมชนและได้ทราบถึงปัญหาในการพัฒนาเพื่อนำไปใช้ปรับปรุงแผนการดำเนินโครงการในปีต่อไป</t>
  </si>
  <si>
    <t>ก.ค 59</t>
  </si>
  <si>
    <t>ต.ค-พ.ย 58</t>
  </si>
  <si>
    <t>ผศ.ดร.กิตติภูมิ ศุภลักษณ์ปัญญา</t>
  </si>
  <si>
    <t>084-0582499</t>
  </si>
  <si>
    <t>ส.ค 59</t>
  </si>
  <si>
    <t>โครงการสืบสานและอนุรักษ์ภูมิปัญญาสมุนไพรพื้นบ้านภาคใต้ในวิถีอาหารเพื่อสุขภาพ</t>
  </si>
  <si>
    <t>กิจกรรมย่อย 1 :  โครงการสืบสานและอนุรักษ์ภูมิปัญญาสมุนไพรพื้นบ้านภาคใต้ในวิถีอาหารเพื่อสุขภาพ ครั้งที่ 1</t>
  </si>
  <si>
    <t>ผู้เข้าร่วมโครงการได้รับความรู้ ความเข้าใจ และมีส่วนร่วมในการทำนุบำรุงศิลปวัฒนะรรมไทย และอนุรักษ์สิ่งแวดล้อม อย่างน้อยร้อยละ 80</t>
  </si>
  <si>
    <t>กิจกรรมย่อยที่ 2 : โครงการสืบสานและอนุรักษ์ภูมิปัญญาสมุนไพรพื้นบ้านภาคใต้ในวิถีอาหารเพื่อสุขภาพ ครั้งที่ 2</t>
  </si>
  <si>
    <t>โครงการค่าย อก. จิตอาสาปลูกป่า พัฒนาชุมชน</t>
  </si>
  <si>
    <t>กิจกรรมย่อยที่ 1 :  โครงการมารยาทไทยที่ดีงามต่อการพัฒนาบุคลิกภาพนักศึกษา  ครั้งที่ 1</t>
  </si>
  <si>
    <t>ดร.ธณิกานต์ ธรสินธุ์</t>
  </si>
  <si>
    <t>กิจกรรมย่อยที่ 2 : โครงการมารยาทไทยที่ดีงามต่อการพัฒนาบุคลิกภาพนักศึกษา  ครั้งที่ 2</t>
  </si>
  <si>
    <t>โครงการฝึกอบรมเชิงปฏิบัติการระบบสารสนเทศ เพื่อการเรียนรู้</t>
  </si>
  <si>
    <t>นายวีรพงศ์ เชียรสงค์</t>
  </si>
  <si>
    <t>080-5197173</t>
  </si>
  <si>
    <t>โครงการพัฒนาทักษะด้านภาษาแก่บุคลากรและนักศึกษา</t>
  </si>
  <si>
    <t>กิจกรรมย่อยที่ 1 : โครงการพัฒนาทักษะด้านภาษาแก่บุคลากรและนักศึกษา  ครั้งที่ 1</t>
  </si>
  <si>
    <t>ผู้เข้าร่วมโครงการได้รับประโยชน์จากกิจกรรม/โครงการ ไม่น้อยกว่าร้อยละ 80</t>
  </si>
  <si>
    <t>ม.ค 59</t>
  </si>
  <si>
    <t>กิจกรรมย่อยที่ 2 : โครงการพัฒนาทักษะด้านภาษาแก่บุคลากรและนักศึกษา  ครั้งที่ 2</t>
  </si>
  <si>
    <t>กิจกรรมย่อยที่ 3 : โครงการพัฒนาทักษะด้านภาษาแก่บุคลากรและนักศึกษา  ครั้งที่ 3</t>
  </si>
  <si>
    <t>มี.ค 59</t>
  </si>
  <si>
    <t>โครงการสัมมนาเชิงปฏิบัติการทบทวนแผนกลยุทธ์และแผนปฏิบัติงานประจำปี</t>
  </si>
  <si>
    <t>โครงการสัมมนาเชิงปฏิบัติการทบทวนแผนกลยุทธ์และแผนปฏิบัติงานประจำปี ครั้งที่ 1</t>
  </si>
  <si>
    <t>ดร.สุภาษิต ชูกลิ่น</t>
  </si>
  <si>
    <t>โครงการสัมมนาเชิงปฏิบัติการทบทวนแผนกลยุทธ์และแผนปฏิบัติงานประจำปี ครั้งที่ 2</t>
  </si>
  <si>
    <t>พ.ค59</t>
  </si>
  <si>
    <t>ผศ.จรูญ บุญนำ</t>
  </si>
  <si>
    <t>089-7666792</t>
  </si>
  <si>
    <t>โครงการประชุมเชิงปฏิบัติการเรื่อง "การจัดการความรู้ ด้านการประกันคุณภาพการศึกษาสำหรับบุคลากรคณะอุตสาหกรรมเกษตร"</t>
  </si>
  <si>
    <t>มิ.ย 59</t>
  </si>
  <si>
    <t>082-438651</t>
  </si>
  <si>
    <t>ผศ.จรีพร เชื้อเจ็ดตน</t>
  </si>
  <si>
    <t>090-1606599</t>
  </si>
  <si>
    <t>โครงการพัฒนามหาบัณฑิตให้มีทักษะในศตวรรษที่ 21</t>
  </si>
  <si>
    <t>ผู้เข้าร่วมโครงการได้รับการพัฒนาทักษะวิชาชีพเฉพาะทางและความเชี่ยวชาญในวิชาชีพมากขึ้น</t>
  </si>
  <si>
    <t>ผศ.ดร.น้อมจิตต์ แก้วไทย อันเดร</t>
  </si>
  <si>
    <t>081-1432713</t>
  </si>
  <si>
    <t>โครงการเสริมสร้างศักยภาพด้านนวัตกรรมทางวิทยาศาสตร์และเทคโนโลยีการอาหาร</t>
  </si>
  <si>
    <t>ผู้เข้าร่วมโครงการเกิดทักษะทางวิชาการ/วิชาชีพและสามารถนำไปใช้ประโยชน์</t>
  </si>
  <si>
    <t>โครงการศึกษาดูงานเพื่อพัฒนาทักษะทางวิชาชีพของนักศึกษา</t>
  </si>
  <si>
    <t>ผศ.พูลทรัพย์ อินทร์สังข์</t>
  </si>
  <si>
    <t>081-9682596</t>
  </si>
  <si>
    <t>โครงการค่ายวิทยาศาสตร์อุตสาหกรรมเกษตร</t>
  </si>
  <si>
    <t>ธ.ค 58</t>
  </si>
  <si>
    <t>โครงการนิทรรศการวิชาการด้านอุตสาหกรรมเกษตร</t>
  </si>
  <si>
    <t>ม.ค59</t>
  </si>
  <si>
    <t>โครงการพัฒนาสิ่งแวดล้อมเพื่อองค์พ่อหลวง 58</t>
  </si>
  <si>
    <t>นายศรีอุบล ทองประดิษฐ์</t>
  </si>
  <si>
    <t>089-2220558</t>
  </si>
  <si>
    <t xml:space="preserve">โครงการมารยาทไทยที่ดีงามต่อการพัฒนาบุคลิกภาพนักศึกษา </t>
  </si>
  <si>
    <t>โครงการพัฒนาอาหารว่างจากพืชผักสมุนไพรเพื่อการจำหน่าย</t>
  </si>
  <si>
    <t>อาหารว่างจากผักสมุนไพรที่ผู้บริโภคยอมรับอย่างน้อย1ชนิด</t>
  </si>
  <si>
    <t>ผลิตภัณฑ์อาหารว่างจากพืชผักสมุนไพรอย่างน้อย 1 ชนิด สามารถจำหน่ายได้</t>
  </si>
  <si>
    <t>พ.ค.-ก.ย.59</t>
  </si>
  <si>
    <t>ผศ.ชไมพร</t>
  </si>
  <si>
    <t>โครงการเสริมสร้างประสบการณ์การวิจัยสำหรับนักศึกษา</t>
  </si>
  <si>
    <t>ต.ค 58 - พ.ค 59</t>
  </si>
  <si>
    <t>สพ.ญ.วารีรัตน์ นิติภักดิ์</t>
  </si>
  <si>
    <t>081-8172167</t>
  </si>
  <si>
    <t>คณะสัตวแพทยศาสตร์</t>
  </si>
  <si>
    <t>โครงการอบรมการใช้สัตว์ทดลองเพื่องานวิจัย</t>
  </si>
  <si>
    <t>ดร.ยงยุทธ เทพรัตน์</t>
  </si>
  <si>
    <t>086-9690757</t>
  </si>
  <si>
    <t>การตรวจวินิจฉัยการติดเชื้อมัยโคแบคทีเรียมทูเบอร์คิวโลซิสในช้างเอเชียและ ควาญช้างในจังหวัดพังงาประเทศไทย</t>
  </si>
  <si>
    <t>ฤทธิ์ต้านเชื้อแบคทีเรียก่อโรคในสัตว์น้ำของสารสกัดเปลือกมังคุด</t>
  </si>
  <si>
    <t>การใช้ว่านชักมดลูกตัวเมียชนิดแคปซูลเพื่อรักษาภาวะโพรงมดลูกเป็นหนองในสุนัขโดยไม่ต้องการผ่าตัด และใช้ยาปฏิชีวนะ</t>
  </si>
  <si>
    <t>สพ.ญ.สินีนาฏ เข็มบุบผา</t>
  </si>
  <si>
    <t>083-4888005</t>
  </si>
  <si>
    <t>ฤทธิ์ปรับเปลี่ยนภูมิคุ้มกันของสารสกัดพุงทะลายในเซลล์แมคโครฟาจ</t>
  </si>
  <si>
    <t>อ.สุณิษา คงทอง</t>
  </si>
  <si>
    <t>081-1454610</t>
  </si>
  <si>
    <t>อ.สุไหลหมาน หมาดโหยด</t>
  </si>
  <si>
    <t>095-5013351</t>
  </si>
  <si>
    <t>การใช้ว่านชักมดลูกตัวเมียชนิดแคปซูลเพื่อรักษาภาวะใบหูบวมในสุนัขโดยไม่ต้องการผ่าตัด และลดการเสียสภาพของใบหู</t>
  </si>
  <si>
    <t>ความสามารถในการก่อโรคของเชื้อ Flavobacterium colummare ที่แยกจากปลานิลป่วยที่เลี้ยงในกระชังในแม่น้ำตาปี จ.นครศรีธรรมราช</t>
  </si>
  <si>
    <t>การตรวจหาเชื้อแบคทีเรียก่อโรคสำคัญสกุลวิบริโอสามชนิดในคราวเดียว ในกุ้งขาวLitopenaeus vannamei ด้วยวิธี Triplex PCR assay</t>
  </si>
  <si>
    <t>ดร.อุมาพร ขิมมากทอง</t>
  </si>
  <si>
    <t>080-5458353</t>
  </si>
  <si>
    <t>ฤทธิ์ต้านการอักเสบของสารสกัดจากรางจืด (Thunbergia laurifolia) ในเซลล์เพาะเลี้ยงแมคโครฟาจ</t>
  </si>
  <si>
    <t>การศึกษาลักษณะพื้นฐานของโคเนื้อพื้นเมืองทางภาคใต้ของไทย</t>
  </si>
  <si>
    <t>อ.ฟาอิซ มั่นนันท์กุล</t>
  </si>
  <si>
    <t>081-8809490</t>
  </si>
  <si>
    <t>ความชุกของโรคและความสัมพันธ์ของปัจจัยเสี่ยงต่อการเกิดโรคอาการตายด่วนของกุ้งขาวแวนนาไมด์ในจังหวัดสุราษฏร์ธานี</t>
  </si>
  <si>
    <t>สพ.ญ.พิมวรางค์ สุขการัณย์</t>
  </si>
  <si>
    <t>081-6779521</t>
  </si>
  <si>
    <t>การศึกษาความรู้ ทัศนคติ และการปฏิบัติที่เกี่ยวข้องกับโรคแท้งติดต่อของเจ้าของฟาร์มแพะในภาคใต้ตอนบนของประเทศไทย</t>
  </si>
  <si>
    <t>สพ.ญ.อรพรรณ อาจคำภา</t>
  </si>
  <si>
    <t>081-9798304</t>
  </si>
  <si>
    <t>ศึกษาอุบัติการณ์ของการดื้อยาของเชื้อ Eschericia coli ในการเลี้ยงสัตว์ปีกเนื้อ ในพื้นที่จังหวัดนครศรีธรรมราช</t>
  </si>
  <si>
    <t>สพ.ญ.เฉลิมขวัญ เอื้อละพันธ์</t>
  </si>
  <si>
    <t>081-5942616</t>
  </si>
  <si>
    <t>โครงการการควบคุมโรคเสตรปโตคอคโคซิสในปลานิลเพาะเลี้ยงรูปแบบกระชังด้วยวัคซีน เชื้อตาย</t>
  </si>
  <si>
    <t xml:space="preserve">1. เกษตรกรผู้เลี้ยงปลานิลในกระชัง อ.ฉวาง และ อ.ทุ่งใหญ่ จำนวน 25 คน 
  2. อาจารย์และบุคลากรทางสัตวแพทย์ เข้าร่วมกิจกรรม จำนวน  10  คน
</t>
  </si>
  <si>
    <t xml:space="preserve">1. ผู้เข้าอบรมมีความเข้าใจในแนวทางการพัฒนางานและความรู้ทางด้านการจัดการสุขภาพสัตว์น้ำมากขึ้น 
 2. ผู้เข้าอบรมมีความพึงพอใจในการอบรมไม่น้อยกว่า 80%
</t>
  </si>
  <si>
    <t>โครงการอบรมเชิงปฏิบัติการการแปลงเพศปลานิล</t>
  </si>
  <si>
    <t>091-0354306</t>
  </si>
  <si>
    <t>โครงการตำบลสุขภาพสัตว์พัฒนา</t>
  </si>
  <si>
    <t>สพ.ญ.มธุรส สุวรรณเรืองศรี</t>
  </si>
  <si>
    <t>080-5947742</t>
  </si>
  <si>
    <t xml:space="preserve">โครงการเสริมสร้างองค์ความรู้ด้านการจัดการสุขภาพสัตว์                         </t>
  </si>
  <si>
    <t>1. เกษตรกรผู้เลี้ยงสัตว์ และปศุสัตว์ ที่สนใจเข้าร่วมกิจกรรมจำนวน 30 คน</t>
  </si>
  <si>
    <t>โครงการหน่วยสัตวแพทย์เคลื่อนที่และพัฒนาชนบท</t>
  </si>
  <si>
    <t xml:space="preserve">1. ปัญหาด้านสุขภาพสัตว์เลี้ยงในชนบทลดน้อยลง
 2. สร้างประสบการณ์ด้านวิชาชีพสัตวแพทย์ให้กับนักศึกษา
 3. สร้างความชำนาญให้กับบุคลากรทางการสัตวแพทย์
</t>
  </si>
  <si>
    <t>โครงการสร้างจิตสำนึก อนุรักษ์พลังงานและมหาวิทยาลัยสีเขียว : เยาวชนอนุรักษ์สิ่งแวดล้อม</t>
  </si>
  <si>
    <t>ผู้เข้าร่วมโครงการพได้รับความรู้ ความเข้าใจ และมีส่วนร่วมในการทำนุบำรุงศิลปวัฒนธรรมไทย และอนุรักษ์สิ่งแวดล้อม อย่างน้อยร้อยละ 80</t>
  </si>
  <si>
    <t>น.สพ.สิริศักดิ์ ชีช้าง</t>
  </si>
  <si>
    <t>081-6366451</t>
  </si>
  <si>
    <t xml:space="preserve">โครงการสร้างจิตสำนึกและจิตสาธารณะสำหรับนักศึกษา </t>
  </si>
  <si>
    <t>ผู้เข้าร่วมโครงการมีความตระหนักในการทำนุบำรุงศิลปวัฒนธรรมไทย และสามารถเพิ่มพื้นที่สีเขียวภายในคณะฯ</t>
  </si>
  <si>
    <t>สพ.ญ.โสภิดา พุทธะสุภะ</t>
  </si>
  <si>
    <t>082-4519505</t>
  </si>
  <si>
    <t>ผู้เข้าร่วมโครงการได้รับรางวัลจากการประกวดแข่งขัย อย่างน้อย 1 รางวัล</t>
  </si>
  <si>
    <t>น.สพ.ธนะชัย ลิมปดาพันธ์</t>
  </si>
  <si>
    <t>085-9163616</t>
  </si>
  <si>
    <t>น.สพ.ศรัยณ์พงค์ วงศ์มณี</t>
  </si>
  <si>
    <t>082-4463599</t>
  </si>
  <si>
    <t>สพ.ญ.ชญาดา หนูเสน</t>
  </si>
  <si>
    <t>083-1950685</t>
  </si>
  <si>
    <t>น.สพ.วรรษกร ขอพลอยกลาง</t>
  </si>
  <si>
    <t>081-9795327</t>
  </si>
  <si>
    <t>โครงการรณรงค์ต้านภัยยาเสพติด</t>
  </si>
  <si>
    <t>โครงการสร้างทักษะการปฏิบัติงานในสถานประกอบการเพื่อก้าวสู่ตลาดแรงงาน (Job fair)</t>
  </si>
  <si>
    <t>สพ.ญ.ภรณ์ทิพย์ ทองมณี</t>
  </si>
  <si>
    <t>087-4695625</t>
  </si>
  <si>
    <t>โครงการค่ายพัฒนาคุณธรรมสู่วิชาชีพการสัตวแพทย์</t>
  </si>
  <si>
    <t>ผู้เข้าร่วมโครงการมีความตระหนักในการทำนุบำรุงศิลปวัฒนธรรมไทย</t>
  </si>
  <si>
    <t>ความพึงพอใจของผู้เข้าร่วมโครงการไม่น้อยกว่าร้อยละ 80</t>
  </si>
  <si>
    <t>สพ.ญ.มันตา ภูมิเกษมศักดิ์</t>
  </si>
  <si>
    <t>086-0959185</t>
  </si>
  <si>
    <t>โครงการอนุรักษ์ศิลปวัฒนธรรม</t>
  </si>
  <si>
    <t>ผู้เข้าร่วมโครงการพได้รับความรู้ ความเข้าใจ และมีส่วนร่วมในการทำนุบำรุงศิลปวัฒนธรรมไทย และอนุรักษ์สิ่งแวดล้อม อย่างน้อยร้อยละ 82</t>
  </si>
  <si>
    <t>นางสาวจารี กลิ่นแก้ว</t>
  </si>
  <si>
    <t>081-2718331</t>
  </si>
  <si>
    <t>โครงการพัฒนาวิชาชีพการสัตวแพทย์โดยผู้เชี่ยวชาญจากต่างประเทศ</t>
  </si>
  <si>
    <t>ผู้เข้าร่วมโครงการได้รับประโยนช์จากกิจกรรม/โครงการไม่น้อยกว่าร้อยละ 80</t>
  </si>
  <si>
    <t>ผู้เข้าร่วมโครงการมีความรู้ความเข้าใจและมีทักษะด้านภาษาและการสื่อสารและความรู้ด้านวิชาชีพเพิ่มมากขึ้น</t>
  </si>
  <si>
    <t>โครงการพัฒนาภาษาต่างประเทศสำหรับนักศึกษา</t>
  </si>
  <si>
    <t>4.1.1</t>
  </si>
  <si>
    <t>นำสื่อและเทคโนโลยีมาใช้เป็นต้นแบบในการเรียนการสอน</t>
  </si>
  <si>
    <t>โครงการพัฒนาบุคลากรด้านทักษะการใช้เทคโนโลยีสารสนเทศเพื่อการเรียนการสอน</t>
  </si>
  <si>
    <t>นายสุรเชษฐ์ จำนงจิตร</t>
  </si>
  <si>
    <t>081-0785077</t>
  </si>
  <si>
    <t>โครงการพัฒนาเพิ่มศักยภาพบุคลากรด้านอายุรศาสตร์</t>
  </si>
  <si>
    <t>สพ.ญ.ซาราห์ นิแอ</t>
  </si>
  <si>
    <t>086-2896575</t>
  </si>
  <si>
    <t>โครงการพัฒนาเพิ่มศักยภาพบุคลากรด้านศัลยศาสตร์</t>
  </si>
  <si>
    <t>สพ.ญ.พุธิตา เรืองอารีย์รัชน์</t>
  </si>
  <si>
    <t>086-1986556</t>
  </si>
  <si>
    <t>โครงการพัฒนาเพิ่มศักยภาพบุคลากรด้านสูติศาสตร์</t>
  </si>
  <si>
    <t>น.สพ..วรรษกร ขอพลอยกลาง</t>
  </si>
  <si>
    <t>โครงการพัฒนาเพิ่มศักยภาพบุคลากรด้านวิทยาการสืบพันธุ์</t>
  </si>
  <si>
    <t>โครงการพัฒนาเพิ่มศักยภาพบุคลากรด้านพยาธิวิทยา</t>
  </si>
  <si>
    <t>โครงการพัฒนาเพิ่มศักยภาพบุคลากรด้านรังสีวิทยา</t>
  </si>
  <si>
    <t>สพ.ญ.รวิกานต์ อินทร์ช่วย</t>
  </si>
  <si>
    <t>086-7397572</t>
  </si>
  <si>
    <t>โครงการพัฒนาเพิ่มศักยภาพบุคลากรด้านเภสัชวิทยา</t>
  </si>
  <si>
    <t>โครงการพัฒนาเพิ่มศักยภาพบุคลากรด้านชันสูตรโรคสัตว์</t>
  </si>
  <si>
    <t>โครงการพัฒนาศักยภาพการทำงานบุคลากรสายสนับสนุน</t>
  </si>
  <si>
    <t>โครงการปรับปรุงหลักสูตรสัตวแพทยศาสตรบัณฑิต</t>
  </si>
  <si>
    <t>ผู้เข้าร่วมโครงการได้รับการพัฒนาทักษะวิชาชีพเฉพาะทาองและเพิ่มความเชี่ยวชาญในวิชาชีพมากขึ้น</t>
  </si>
  <si>
    <t>โครงการศึกษาดูงานในประเทศสำหรับนักศึกษาสัตวแพทย์</t>
  </si>
  <si>
    <t>โครงการเสริมสร้างประสบการณ์ทางด้านวิชาชีพการสัตวแพทย์สำหรับนักศึกษา (โครงการศตวรรษ ที่ 21)</t>
  </si>
  <si>
    <t>โครงการเสริมสร้างประสบการณ์ทางด้านอายุรศาสตร์แก่นักศึกษา</t>
  </si>
  <si>
    <t>โครงการเสริมสร้างประสบการณ์ทางด้านศัลยศาสตร์แก่นักศึกษา</t>
  </si>
  <si>
    <t>โครงการเสริมสร้างประสบการณ์ทางด้านสูติศาสตร์แก่นักศึกษา</t>
  </si>
  <si>
    <t>โครงการเสริมสร้างประสบการณ์ด้านพยาธิวิทยาแก่นักศึกษา</t>
  </si>
  <si>
    <t>โครงการเสริมสร้างประสบการณ์ด้านรังสีวิทยาแก่นักศึกษา</t>
  </si>
  <si>
    <t>โครงการเสริมสร้างประสบการณ์ด้านเภสัชวิทยาแก่นักศึกษา</t>
  </si>
  <si>
    <t>โครงการเสริมสร้างประสบการณ์ด้านชันสูตรโรคสัตว์แก่นักศึกษา</t>
  </si>
  <si>
    <t xml:space="preserve">โครงการอนุรักษ์ทรัพยากรธรรมชาติและส่งเสริมคุณภาพสิ่งแวดล้อม </t>
  </si>
  <si>
    <t>สพ.ญ.ภัทราภา ซึ้งประสิทธิ์</t>
  </si>
  <si>
    <t>080-0483798</t>
  </si>
  <si>
    <t>สพ.ญ.บุญฑริกานต์ วิฑิตกรกุล</t>
  </si>
  <si>
    <t>081-7651504</t>
  </si>
  <si>
    <t>โครงการทบทวนแผนกลยุทธ์และจัดทำแผนปฏิบัติงานประจำปี</t>
  </si>
  <si>
    <t>โครงการสัมมนาการพัฒนางานประกันคุณภาพสำหรับบุคลากร</t>
  </si>
  <si>
    <t>โครงการประกันคุณภาพสำหรับนักศึกษา</t>
  </si>
  <si>
    <t>โครงการสวนสมุนไพรด้านสุขภาพสัตว์</t>
  </si>
  <si>
    <t>1จำนวนสมุนไพร 15 ชนิด 2ผลิตภัณฑ์สมุนไพร 3 ชนิด</t>
  </si>
  <si>
    <t>1.อย่างน้อยร้อยละ 80 ของผู้เข้าร่วมโครงการได้รับความรู้เพิ่มขึ้น</t>
  </si>
  <si>
    <t>1.ผู้เข้าร่วมโครงการสามารถนำความรู้ไปใช้ประโยชน์ได้อยู่ในระดับมาก</t>
  </si>
  <si>
    <t>พ.ย.-ธ.ค.58</t>
  </si>
  <si>
    <t>นายธเนศร์  แสงสีจันทร์</t>
  </si>
  <si>
    <t>087-2844804</t>
  </si>
  <si>
    <t>สำนักงานวิทยาเขตตรัง</t>
  </si>
  <si>
    <t>โครงการการจัดการขยะแบบครบวงจรในวิทยาเขตตรัง</t>
  </si>
  <si>
    <t>ผศ.กฤษฎา  พราหมณ์ชูเอม</t>
  </si>
  <si>
    <t>081-0939696</t>
  </si>
  <si>
    <t>โครงการจัดการสิ่งแวดล้อมชายฝั่ง</t>
  </si>
  <si>
    <t>นายพรอุมา  ไกรนรา</t>
  </si>
  <si>
    <t>090-1614122</t>
  </si>
  <si>
    <t>ท่องเที่ยว</t>
  </si>
  <si>
    <t>โครงการธนาคารปูม้า : การจัดการทรัพยากรเพื่อการใช้ประโยชน์อย่างยั่งยืน</t>
  </si>
  <si>
    <t>ม.ค.-มิ.ย.59</t>
  </si>
  <si>
    <t>ผศ.อภิรักษ์  สงรักษ์</t>
  </si>
  <si>
    <t>081-5361286</t>
  </si>
  <si>
    <t>โครงการคลินิกสุขภาพราชมงคลตรัง ประจำปี 2559</t>
  </si>
  <si>
    <t>นางชนิภักดิ์  ยอดประทุม</t>
  </si>
  <si>
    <t>089-4697612</t>
  </si>
  <si>
    <t>โครงการส่งเสริมพัฒนาการกีฬาและนันทนาการ</t>
  </si>
  <si>
    <t>นายพงษ์อมร  ชนะกุล</t>
  </si>
  <si>
    <t>093-6437896</t>
  </si>
  <si>
    <t>โครงการศึกษานกพื้นถิ่นป่าชายเลน</t>
  </si>
  <si>
    <t>ม.ค.-มี.ค.59</t>
  </si>
  <si>
    <t>ผศ.ดร.สมรักษ์  รอดเจริญ</t>
  </si>
  <si>
    <t>086-7008072</t>
  </si>
  <si>
    <t xml:space="preserve">โครงการสัมมนาเชิงปฏิบัติการการบริหารความเสี่ยงและควบคุมภายใน มทร.ศรีวิชัย สนง.วข.ตรัง </t>
  </si>
  <si>
    <t>นางจารุวรรณ  ชูประสิทธิ์</t>
  </si>
  <si>
    <t>084-1870848</t>
  </si>
  <si>
    <t>โครงการเพิ่มทักษะทางด้านภาษาอังกฤษให้กับบุคลากร</t>
  </si>
  <si>
    <t>นางนัดดาพร  ชัยพล</t>
  </si>
  <si>
    <t>089-8705010</t>
  </si>
  <si>
    <t>โครงการเพิ่มอาจารย์และผู้เชี่ยวชาญชาวต่างประเทศ พื้นที่ตรัง</t>
  </si>
  <si>
    <t>นางเพ็ญพร  เกิดสุข</t>
  </si>
  <si>
    <t>081-7376037</t>
  </si>
  <si>
    <r>
      <t xml:space="preserve">โครงการประชาสัมพันธ์มหาวิทยาลัยเทคโนโลยีราชมงคลศรีวิชัย  วิทยาเขตตรัง
</t>
    </r>
    <r>
      <rPr>
        <sz val="16"/>
        <color rgb="FF0070C0"/>
        <rFont val="Angsana New"/>
        <family val="1"/>
      </rPr>
      <t/>
    </r>
  </si>
  <si>
    <t>นางสาวเปมิกา  ดำรงค์, นางสาววิยดา  ช่วยธานี</t>
  </si>
  <si>
    <t>090-9208326, 082-8135532</t>
  </si>
  <si>
    <t xml:space="preserve">โครงการแนะแนวสัญจร ปีการศึกษา 2559
</t>
  </si>
  <si>
    <t>นางเพชรรัตน์  ศิริไพศาล</t>
  </si>
  <si>
    <t>088-8205144</t>
  </si>
  <si>
    <t>โครงการสัปดาห์วิชาการและสืบสานวัฒนธรรม (เสม็ดขาว) ครั้งที่ 5</t>
  </si>
  <si>
    <t>นางเมธาพร  หิรัญวงศ์</t>
  </si>
  <si>
    <t>081-9703793</t>
  </si>
  <si>
    <t>โครงการส่งเสริมการเข้าใช้ห้องสมุด</t>
  </si>
  <si>
    <t>นางพิมลรัตน์  ปานแก้ว</t>
  </si>
  <si>
    <t>081-9589307</t>
  </si>
  <si>
    <t>โครงการพัฒนาศักยภาพของนักศึกษาใหม่ ด้านระบบสารสนเทศนักศึกษา</t>
  </si>
  <si>
    <t>นางสาวพิชญา  ห้าหยัง</t>
  </si>
  <si>
    <t>086-8157079</t>
  </si>
  <si>
    <t>โครงการเทคนิคการเขียนคู่มือปฏิบัติงาน</t>
  </si>
  <si>
    <t>โครงการกีฬาสิเกาสัมพันธ์ ครั้งที่ 25</t>
  </si>
  <si>
    <t xml:space="preserve">โครงการสานสัมพันธ์บุคลากรวิทยาเขตตรัง
</t>
  </si>
  <si>
    <t>นางปรีดา  ปราบเขตต์</t>
  </si>
  <si>
    <t>081-6783703</t>
  </si>
  <si>
    <t xml:space="preserve">โครงการคลินิกคอมพิวเตอร์เพื่อการศึกษา
</t>
  </si>
  <si>
    <t>โครงการคืนปูแสมสู่ป่าชายเลน</t>
  </si>
  <si>
    <t>โครงการการประหยัดพลังงานมหาวิทยาลัยเทคโนโลยีราชมงคลศรีวิชัย วิทยาเขตตรัง</t>
  </si>
  <si>
    <t>ต.ค.58-ส.ค.59</t>
  </si>
  <si>
    <t>โครงการสัมมนาเชิงปฏิบัติการทบทวนแผนกลยุทธ์และจัดทำแผนปฏิบัติงานประจำปี</t>
  </si>
  <si>
    <t>นางสาววราภรณ์  นิเวศวงษ์</t>
  </si>
  <si>
    <t>097-3452743</t>
  </si>
  <si>
    <t>โครงการสัมมนาเชิงปฏิบัติการการจัดการความรู้ในองค์กรด้านการเงิน บัญชีและพัสดุ   มทร.ศรีวิชัย วิทยาเขตตรัง</t>
  </si>
  <si>
    <t>โครงการซ้อมอัคคีภัย</t>
  </si>
  <si>
    <t>นางวัลลภา  บุญยัง</t>
  </si>
  <si>
    <t>087-9411700</t>
  </si>
  <si>
    <t>โครงการเดินการกุศล "เทิดพระเกียรติ พ่อแห่งแผ่นดิน"</t>
  </si>
  <si>
    <t>โครงการอนุรักษ์ทรัพยากรทางทะเลและชายฝั่ง "ปันโอกาส วาดฝัน อันดามัน"</t>
  </si>
  <si>
    <t>โครงการประเพณีลอยกระทงราชมงคลศรีวิชัย วิทยาเขตตรัง ประจำปี 2558</t>
  </si>
  <si>
    <t>โครงการวันสำคัญและวันสำคัญทางศาสนา</t>
  </si>
  <si>
    <t>โครงการอนุรักษ์ศิลปวัฒนธรรมและภูมิปัญญาท้องถิ่น</t>
  </si>
  <si>
    <t>กิจกรรมที่ 1 : อบรมการสืบค้นทรัพยากรสารนิเทศห้องสมุด</t>
  </si>
  <si>
    <t>กิจกรรมที่ 2 : ห้องสมุดสัญจร</t>
  </si>
  <si>
    <t>กิจกรรม : ดาวเด่นกีฬาฟุตซอล ครั้งที่ 5</t>
  </si>
  <si>
    <t>กิจกรรม : เซปักตะกร้อ มทร.ศรีวิชัย ต้านยาเสพติด ครั้งที่ 5</t>
  </si>
  <si>
    <t>กิจกรรม : สัปดาห์ส่งเสริมการออกกำลังกาย</t>
  </si>
  <si>
    <t>กิจกรรม : ฟุตบอล 7 คน ราชมงคลสัมพันธ์ชุมชน ครั้งที่ 4</t>
  </si>
  <si>
    <t>พ.ย.58-ก.พ.59</t>
  </si>
  <si>
    <t>ธ.ค.58-พ.ค.59</t>
  </si>
  <si>
    <t>2.มีการปลูกต้นเสม็ดแดงและปลูกต้นไม้ตระกูลยางริมถนน ตั้งแต่ประตูทางเข้าจนถึงชายหาดราชมงคลและบริเวณหอพักนักศึกษา</t>
  </si>
  <si>
    <t>2.นักศึกษา บุคลากรของวิทยาเขตตรัง ร่วมกันปลูกต้นไม้เพื่อเพิ่มพื้นที่สีเขียวให้วิทยาเขตตรัง</t>
  </si>
  <si>
    <t>กิจกรรมที่ 1 จัดฝึกอบรมแกนนำการจัดการสิ่งแวดล้อมชายฝั่ง</t>
  </si>
  <si>
    <t>กิจกรรมที่ 2 ศึกษาและสำรวจสิ่งแวดล้อมชายฝั่งภายในมหาวิทยาลัย</t>
  </si>
  <si>
    <t>กิจกรรมที่ 3 เตรียมพันธุ์ไม้และปลูกต้นไม้ป่าชายหาด</t>
  </si>
  <si>
    <t>ม.ค.-พ.ค.59</t>
  </si>
  <si>
    <t>กิจกรรมที่ 4 จัดนิทรรศการจัดการและการอนุรักษ์สิ่งแวดล้อมชายฝั่ง</t>
  </si>
  <si>
    <t>มิ.ย.-ส.ค.59</t>
  </si>
  <si>
    <t>2.เพาะปูแสมได้ไม่น้อยกว่า 500,000 ตัว</t>
  </si>
  <si>
    <t>2.ปล่อยปูแสมคืนสู่ป่าชายเลนได้ 500,000 ตัว</t>
  </si>
  <si>
    <t xml:space="preserve">โครงการสัปดาห์วิชาการด้านวิศวกรรมศาสตร์และเทคโนโลยี </t>
  </si>
  <si>
    <t>ผู้เข้าร่วมโครงการทุกคนบอกประเด็นความรู้ที่ได้รับ อย่างน้อย 1 เรื่อง</t>
  </si>
  <si>
    <t>อ.วีระศักดิ์  ไชยชาญ</t>
  </si>
  <si>
    <t>0895150125</t>
  </si>
  <si>
    <t>คณะวิทยาศาสตร์และเทคโนโลยีการประมง</t>
  </si>
  <si>
    <t xml:space="preserve">โครงการสร้างโจทย์วิจัยทางการประมงจากเครือข่ายชุมชนและปราชญ์ชุมชน </t>
  </si>
  <si>
    <t>ผศ.ดร.อภิรักษ์ สงรักษ์</t>
  </si>
  <si>
    <t>0815361286</t>
  </si>
  <si>
    <t>โครงการอบรมเชิงปฏิบัติการการซ่อมบำรุงไฟฟ้าให้กับชุมชน พื้นที่เกาะสุกร อ.ปะเหลียน จ.ตรัง</t>
  </si>
  <si>
    <t>กลุ่มเป้าหมายให้ความสนใจเข้าร่วมโครงการไม่น้อยกว่าร้อยละ 80</t>
  </si>
  <si>
    <t>กลุ่มเป้าหมายมีความรู้ความเข้าใจมีทักษะในการพัฒนาสื่อการเรียนการสอนเพิ่มขึ้นไม่น้อยกว่าร้อยละ 80</t>
  </si>
  <si>
    <t>อ.คณิศร        บุญรัตน์</t>
  </si>
  <si>
    <t>0870926024</t>
  </si>
  <si>
    <t>กลุ่มเป้าหมายมีความรู้ความเข้าใจมีทักษะในการซ่อมบำรุงไฟฟ้าเพิ่มขึ้นไม่น้อยกว่าร้อยละ 80</t>
  </si>
  <si>
    <t>อ.สุมนา       ปาธะรัตน์</t>
  </si>
  <si>
    <t>0918600463</t>
  </si>
  <si>
    <t>โครงการบริการวิชาการเพื่อสร้างความเข้มแข็งและยั่งยืนให้กับชุมชนบ้านบ่อหิน</t>
  </si>
  <si>
    <t>ผู้ผ่านการอบรมร้อยละ 100</t>
  </si>
  <si>
    <t>ผู้เข้าร่วมโครงการสามารถนำความรู้ที่ได้รับไปใช้ประโยชน์ได้ผลสำเร็จร้อยละ 80</t>
  </si>
  <si>
    <t>ผศ.มาโนช      ขำเจริญ</t>
  </si>
  <si>
    <t>08006481205</t>
  </si>
  <si>
    <t xml:space="preserve">กิจกรรมย่อยที่ 2 การให้บริการวิชาการทางด้านอบรมการจัดการของเสียจากชุมชน </t>
  </si>
  <si>
    <t>อ.วรรณวิภา ไกรพิทยากร</t>
  </si>
  <si>
    <t>089-7673467</t>
  </si>
  <si>
    <t xml:space="preserve">กิจกรรมย่อยที่ 3 การให้บริการวิชาการถ่ายทอดเทคโนโลยีการเพาะเลี้ยงหอยนางรมจากโรงเพาะฟักสู่ชุมชน </t>
  </si>
  <si>
    <t>รศ.ดร.สุวัจน์ ธัญรส</t>
  </si>
  <si>
    <t>081-2713482</t>
  </si>
  <si>
    <t>กิจกรรมย่อยที่ 4 การให้บริการวิชาการทางด้านส่งเสริมทักษะและอบรมอาชีพทางการเพาะเลี้ยงสัตว์น้ำ</t>
  </si>
  <si>
    <t>อ.กันย์สินี พันธ์วนิชดำรง</t>
  </si>
  <si>
    <t>081-8457368</t>
  </si>
  <si>
    <t>กิจกรรมย่อยที่ 5 การให้บริการวิชาการทางด้านการพัฒนาผลิตภัณฑ์อาหารสำหรับกลุ่มวิสาหกิจชุมชน</t>
  </si>
  <si>
    <t>ผศ.สุแพรวพันธ์โลหะลักษณาเดช</t>
  </si>
  <si>
    <t>0846284372</t>
  </si>
  <si>
    <t>กิจกรรมย่อยที่ 6 โครงการภูมิปัญญาท้องถิ่นกับการจัดการชุมชนตามแนวเศรษฐกิจพอเพียง</t>
  </si>
  <si>
    <t>อ.อัครเดช       ศิวรักษ์</t>
  </si>
  <si>
    <t>087-2863408</t>
  </si>
  <si>
    <t xml:space="preserve">กิจกรรมย่อยที่ 7 การเสวนารายงานผลการดำเนินงานสู่การปรับปรุงและพัฒนาแผนการดำเนินงาน  </t>
  </si>
  <si>
    <t>ส.ค.,ก.ย. 59</t>
  </si>
  <si>
    <t>0806481205</t>
  </si>
  <si>
    <t>นางวลัยพร   สงเสน</t>
  </si>
  <si>
    <t>0957938784</t>
  </si>
  <si>
    <t>นักศึกษามีคุณธรรม ค่านิยมที่พึงประสงค์และปฏิบัติตามหลักธรรมเบื้องต้นของศาสนาที่ตนเองนับถือ</t>
  </si>
  <si>
    <t>นักศึกษามีคุณธรรม จริยธรรม ค่านิยมที่พึงประสงค์ ร้อยละ 85</t>
  </si>
  <si>
    <t>นางวลัยพร      สงเสน,           อ.ขวัญชีวา    หยงสตาร์</t>
  </si>
  <si>
    <t>โครงการพัฒนาทักษะการใช้ภาษาอังกฤษเพื่อการสื่อสารสากล</t>
  </si>
  <si>
    <t>น.ส.วรรณกร เพชรด้วง</t>
  </si>
  <si>
    <t>2</t>
  </si>
  <si>
    <t>2.2</t>
  </si>
  <si>
    <t>โครงการการเข้าร่วมจัดประชุม International Fisheries Symposium 2015  กับมหาวิทยาลัยในความร่วมมือกลุ่มอาเซียน (ASEAN-FEN) ด้านการประมงและเพาะเลี้ยงสัตว์น้ำ</t>
  </si>
  <si>
    <t>0937148722</t>
  </si>
  <si>
    <t>2.3.1</t>
  </si>
  <si>
    <t>โครงการเข้าร่วมนำเสนอผลงานวิชาการของนักศึกษาในงาน International fisheries Symposium 2015 กับมหาวิทยาลัยในความร่วมมือกลุ่มอาเซียน (ASEAN - FEN) ด้านการประมงและการเพาะเลี้ยงสัตว์น้ำ</t>
  </si>
  <si>
    <t>แลกเปลี่ยนนักศึกษาและอาจารย์จากมหาวิทยาลัยที่ทำบันทึกข้อตกลงร่วมกัน (MOU)</t>
  </si>
  <si>
    <t>ผศ.ดร.ประเสริฐ    ทองหนูนุ้ย</t>
  </si>
  <si>
    <t>0867064579</t>
  </si>
  <si>
    <t>โครงการอบรมเชิงปฏิบัติการระบบนิเวศทางทะเลเขตร้อน (International workshop on tropical marine ecosystem) สำหรับนักศึกษาในมหาวิทยาลัยที่ทำบันทึกข้อตกลงร่วมกัน (MOU)</t>
  </si>
  <si>
    <t>ผศ.ดร.ประเสริฐ  ทองหนูนุ้ย</t>
  </si>
  <si>
    <t>0817372416</t>
  </si>
  <si>
    <t>โครงการอบรมการใช้สื่ออิเล็กทรอนิกส์เพื่อการเรียนการสอน</t>
  </si>
  <si>
    <t>น.ส.จุรีรัตน์   คงอ่อนศรี</t>
  </si>
  <si>
    <t>0810792028</t>
  </si>
  <si>
    <t>โครงการทีมงานสู่ความเป็นเลิศ</t>
  </si>
  <si>
    <t>ผศ.สิทธิโชค จันทร์ย่อง</t>
  </si>
  <si>
    <t>0896510266</t>
  </si>
  <si>
    <t>โครงการจัดทำและปรับปรุงหลักสูตรของคณะวิทยาศาสตร์และเทคโนโลยีการประมง</t>
  </si>
  <si>
    <t>น.ส.จุรีรัตน์    คงอ่อนศรี</t>
  </si>
  <si>
    <t>โครงการฝึกปฏิบัติการภาคสนามทางด้านสมุทรศาสตร์</t>
  </si>
  <si>
    <t>ผู้เข้าร่วมโครงการอยู่ในกระบวนการของการจัดกิจกรรมครบถ้วน ร้อยละ 85</t>
  </si>
  <si>
    <t>อ.นิคม อ่อนสี</t>
  </si>
  <si>
    <t>0896541547</t>
  </si>
  <si>
    <t>โครงการจัดทำและปรับปรุงหลักสูตรคณะวิศวกรรมศาสตร์และเทคโนโลยี</t>
  </si>
  <si>
    <t>0894693039</t>
  </si>
  <si>
    <t>โครงการเสวนาวิชาการประเพณีวิทยาศาสตร์การประมง ครั้งที่ 11</t>
  </si>
  <si>
    <t>โครงการเตรียมความพร้อมนักศึกษาสู่อาชีพด้านอุตสาหกรรมอาหาร</t>
  </si>
  <si>
    <t>อ.ดลฤดี        พิชัยรัตน์</t>
  </si>
  <si>
    <t>0895995804</t>
  </si>
  <si>
    <t>โครงการทัศนศึกษาปฏิบัติการนอกสถานที่ อุตุนิยมวิทยาทางทะเล 2558</t>
  </si>
  <si>
    <t>โครงการฝึกอบรมการวิเคราะห์ข้อมูลเชิงปฏิบัติการด้วยโปรแกรมสำเร็จรูปทางสถิติ</t>
  </si>
  <si>
    <t>อ.รัตนาพร อนันตสุข</t>
  </si>
  <si>
    <t>0812538812</t>
  </si>
  <si>
    <t>โครงการสัปดาห์วิทยาศาสตร์และเทคโนโลยี  เสม็ดขาววิชาการ      ครั้งที่  5</t>
  </si>
  <si>
    <t>โครงการปรับความรู้พื้นฐานด้านวิทยาศาสตร์และคณิตศาสตร์นักศึกษาใหม่</t>
  </si>
  <si>
    <t>นางสุนันทา ข้องสาย</t>
  </si>
  <si>
    <t>0812739664</t>
  </si>
  <si>
    <t>โครงการรักษ์ดุหยงคงคู่ทะเลตรัง</t>
  </si>
  <si>
    <t>โครงการสนับสนุนการนำเสนอผลงานทางวิชาการของนักศึกษา</t>
  </si>
  <si>
    <t>ผศ.ดร.ปรีดา ภูมี</t>
  </si>
  <si>
    <t>0815404295</t>
  </si>
  <si>
    <t>โครงการเตรียมความพร้อมเพื่อเข้าสู่อาชีพด้านการประมง</t>
  </si>
  <si>
    <t>โครงการฝึกทักษะวิชาชีพทางด้านเทคโนโลยีการประมง</t>
  </si>
  <si>
    <t>โครงการฝึกทักษะวิชาชีพทางด้านสิ่งแวดล้อม</t>
  </si>
  <si>
    <t>นางกมลวรรณ โชติพันธ์</t>
  </si>
  <si>
    <t>0816316552</t>
  </si>
  <si>
    <t>โครงการฝึกทักษะวิชาชีพด้านอุตสาหกรรมอาหาร</t>
  </si>
  <si>
    <t>ผศ.นพรัตน์      มะเห</t>
  </si>
  <si>
    <t>0814789381</t>
  </si>
  <si>
    <t>โครงการฝึกทักษะวิชาชีพสาขาวิชาเคมีอุตสาหกรรม</t>
  </si>
  <si>
    <t>ผศ.มาลินี    ฉินนานนท์</t>
  </si>
  <si>
    <t>0815978687</t>
  </si>
  <si>
    <t>โครงการฝึกทักษะวิชาชีพสาขาวิทยาศาสตร์ทางทะเล</t>
  </si>
  <si>
    <t>ม.ค.,เม.ย. 59</t>
  </si>
  <si>
    <t>โครงการสร้างจิตสำนึกการอนุรักษ์พลังงานและสำนักงานสีเขียว</t>
  </si>
  <si>
    <t>อ.เดือนรุ่ง ช่วยเรือง</t>
  </si>
  <si>
    <t>0869703821</t>
  </si>
  <si>
    <t>โครงการการพัฒนาทักษะการคำนวณทางด้านวิศวกรรม</t>
  </si>
  <si>
    <t>น.ส.กัญญาภัค ศรีสุข</t>
  </si>
  <si>
    <t>0859043629</t>
  </si>
  <si>
    <t>โครงการทำ DNA Fingerprint ของพันธุ์พืชในมหาวิทยาลัยเทคโนโลยี ราชมงคลศรีวิชัย วิทยาเขตตรัง</t>
  </si>
  <si>
    <t>นางกฤติยาภรณ์ บุญเดช</t>
  </si>
  <si>
    <t>0819697103</t>
  </si>
  <si>
    <t>โครงการอบรมเชิงปฏิบัติการ การจัดทำรายงานการประเมินตนเอง ระดับหลักสูตร และระดับคณะ</t>
  </si>
  <si>
    <t>นางปิยวรรณ ชูพูล</t>
  </si>
  <si>
    <t>0894697795</t>
  </si>
  <si>
    <t>น.ส.ทิพย์รัตน์ ช่วยธานี</t>
  </si>
  <si>
    <t>0870193943</t>
  </si>
  <si>
    <t>โครงการฟื้นฟูและอนุรักษ์ตะลุงคน</t>
  </si>
  <si>
    <t>อ.ผ่องศรี    พัฒนมณี</t>
  </si>
  <si>
    <t>0813689638</t>
  </si>
  <si>
    <t>โครงการอนุรักษ์วัฒนธรรมพื้นบ้าน สืบสานประเพณีข้าวลาซัง     บ้านพรุจูด ตำบลบ่อหิน อำเภอสิเกา จังหวัดตรัง</t>
  </si>
  <si>
    <t>อ.อัครเดช      ศิวรักษ์</t>
  </si>
  <si>
    <t>0872863408</t>
  </si>
  <si>
    <t>โครงการปลูกจิตสำนึกรักสิ่งแวดล้อมและปลูกจิตสาธารณะในการบำเพ็ญประโยชน์ต่อสังคม</t>
  </si>
  <si>
    <t>ม.ค.,ก.พ. 59</t>
  </si>
  <si>
    <t>อ.หทัยรัตน์  บุญเนตร</t>
  </si>
  <si>
    <t>0851888672</t>
  </si>
  <si>
    <t>โครงการอนุรักษ์สิ่งแวดล้อมสานสัมพันธ์น้องพี่</t>
  </si>
  <si>
    <t>ผู้เข้าร่วมโครงการได้รับความรู้ ความเข้าใจ และมีส่วนร่วมในการทำนุบำรุงศิลปวัฒนธรรมไทยและอนุรักษ์สิ่งแวดล้อม อย่างน้อยร้อยละ 80</t>
  </si>
  <si>
    <t>อ.นเรศ     ขวัญทอง</t>
  </si>
  <si>
    <t>0872757499</t>
  </si>
  <si>
    <t>โครงการค่ายเมล็ดพันธุ์แห่งโพธิ</t>
  </si>
  <si>
    <t>อ.จันทิรา    เจือกโว้น</t>
  </si>
  <si>
    <t>0891193393</t>
  </si>
  <si>
    <t>โครงการทอดกฐินสามัคคีประจำปี</t>
  </si>
  <si>
    <t>นางเสาวรัตน์แสงศรีจันทร์</t>
  </si>
  <si>
    <t>0899780788</t>
  </si>
  <si>
    <t>โครงการทำบุญวันสารทเดือนสิบ</t>
  </si>
  <si>
    <t>การจัดการความปลอดภัยทางการท่องเที่ยว ในพื้นที่อำเภอเกาะสมุย จังหวัดสุราษฎร์ธานี</t>
  </si>
  <si>
    <t xml:space="preserve"> ต.ค.58- ก.ย.59</t>
  </si>
  <si>
    <t>อ.สุญาพร ส้อตระกูล</t>
  </si>
  <si>
    <t>0817872606</t>
  </si>
  <si>
    <t>วิทยาลัยการโรงแรมและการท่องเที่ยว</t>
  </si>
  <si>
    <t>วิจัยและพัฒนาเส้นทางการท่องเที่ยวโฮมสเตย์อย่างยั่งยืนในจังหวัดภาคใต้</t>
  </si>
  <si>
    <t xml:space="preserve"> ต.ต.58-ก.ย.59</t>
  </si>
  <si>
    <t>อ.จุติมา บุญมี</t>
  </si>
  <si>
    <t>0897327244</t>
  </si>
  <si>
    <t>การอนุรักษ์และฟื้นฟูภูมิปัญญาหัตถกรรมจักสานเตยปาหนัน        กลุ่มจักสานบ้านดุหุนสู่การท่องเที่ยวอย่างยั่งยืน</t>
  </si>
  <si>
    <t>อ.ฟ้าพิไล ทวีสินโสภา</t>
  </si>
  <si>
    <t>0894645023</t>
  </si>
  <si>
    <t>การพัฒนาเครือข่ายโฮมสเตย์ในฝั่งอันดามัน กรณีศึกษา: โฮมสเตย์  ในจังหวัดตรัง จังหวัดสตูล จังหวัดกระบี่ และจังหวัดพังงา</t>
  </si>
  <si>
    <t>อ.ศุกพิชญาณ์ บุญเกื้อ</t>
  </si>
  <si>
    <t>0831847413</t>
  </si>
  <si>
    <t xml:space="preserve"> ต.ค.58-ก.ย.59</t>
  </si>
  <si>
    <t>การประเมินผลการรับรู้ของนักท่องเที่ยวมุสลิมต่อการจัดการคุณภาพการให้บริการการท่องเที่ยวแบบฮาลาลในจังหวัดกระบี่และภูเก็ต ประะเทศไทย</t>
  </si>
  <si>
    <t>อ.ธนินทร์ สังขดวง</t>
  </si>
  <si>
    <t>0875451591</t>
  </si>
  <si>
    <t>ประสิทธิผลของระบบการบัญชีบริหารที่มีต่อความสำเร็จของกิจการของธุรกิจขนาดกลางและขนาดย่อมในจังหวัดตรัง</t>
  </si>
  <si>
    <t>อ.ศิววงศ์ เพชรจุล</t>
  </si>
  <si>
    <t xml:space="preserve">0819643283 </t>
  </si>
  <si>
    <t>ประสิทธิผลการจัดการต้นทุนของธุรกิจ SMEs ในจังหวัดตรัง</t>
  </si>
  <si>
    <t>อ.กรรณิกา บัวทองเรือง</t>
  </si>
  <si>
    <t>0896826198</t>
  </si>
  <si>
    <t>ศึกษาความเป็นไปได้การจัดตั้งวิสาหกิจชุมชน ตำบลไม้ฝาด        อำเภอสิเกา จังหวัดตรัง</t>
  </si>
  <si>
    <t>ผลสัมฤทธิ์จากการให้ความรู้ด้านการทำบัญชี แก่วิสาหกิจชุมชนกลุ่มแม่บ้านเกษตร บ้านปากคลอง  ตำบลบ่อหิน อำเภอสิเกา จังหวัดตรัง</t>
  </si>
  <si>
    <t>อ.ระริน เครือวรพันธุ์</t>
  </si>
  <si>
    <t>0899824767</t>
  </si>
  <si>
    <t>แนวทางการพัฒนาศักยภาพและการบริหารจัดการการท่องเที่ยวชุมชนอย่างยั่งยืน ในเขตพื้นที่ ตำบลเกาะลิบง อำเภอกันตัง จังหวัดตรัง</t>
  </si>
  <si>
    <t>การพัฒนาระบบการบริหารจัดการความเสี่ยงของหน่วยงานภาครัฐระดับท้องถิ่น : กรณีศึกษาองค์การบริหารส่วนตำบล ในอำเภอกันตัง   จังหวัดตรัง</t>
  </si>
  <si>
    <t>อ.กัลยาณี ยุทธการ</t>
  </si>
  <si>
    <t>0813969568</t>
  </si>
  <si>
    <t>ปัญหาและความต้องการใช้ภาษาอังกฤษของบุคลากรในอุตสาหกรรมการท่องเที่ยวเขตจังหวัดตรัง</t>
  </si>
  <si>
    <t>อ.สุภาพร เจริญสุข</t>
  </si>
  <si>
    <t>0808677170</t>
  </si>
  <si>
    <t>โอกาสทางการตลาดของผู้ประกอบการอาหารฮาลาลในจังหวัดตรัง</t>
  </si>
  <si>
    <t>089982476</t>
  </si>
  <si>
    <t>การมีส่วนร่วมในการจัดการท่องเที่ยวเชิงนิเวศของประชาชนท้องถิ่น ในเขตอำเภอสิเกา  จังหวัดตรัง</t>
  </si>
  <si>
    <t>โครงการอาสาสมัครมัคคุเทศก์ประจำชุมชน รุ่นที่ 1</t>
  </si>
  <si>
    <t>จำนวนมัคคุเทศก์อาสาประจำชุมชน จำนวน  15  คน</t>
  </si>
  <si>
    <t>ความรู้ความเข้าใจในการถ่ายทอดเรื่องราวและเทคนิคการเป็นมัคคุเทศก์อย่างถูกต้อง ร้อยละ  80</t>
  </si>
  <si>
    <t xml:space="preserve"> ก.พ.59</t>
  </si>
  <si>
    <t>โครงการสร้างนักบัญชีรุ่นเยาว์</t>
  </si>
  <si>
    <t>อ.วิทยา ตู้ดำ</t>
  </si>
  <si>
    <t>0849984546</t>
  </si>
  <si>
    <t>โครงการพัฒนาชุมชนต้นแบบบัญชีครัวเรือนตามหลักปรัชญาเศรษฐกิจพอเพียง ตำบลไม้ฝาด</t>
  </si>
  <si>
    <t xml:space="preserve"> ก.ค.59</t>
  </si>
  <si>
    <t>โครงการภาษาอังกฤษในชีวิตประจำวันสำหรับเยาวชนในท้องถิ่น เพื่อรองรับ AEC</t>
  </si>
  <si>
    <t xml:space="preserve"> มิ.ย.59</t>
  </si>
  <si>
    <t>อ.คุลิกา   ธนเศวตร</t>
  </si>
  <si>
    <t>0843774489</t>
  </si>
  <si>
    <t>กิจกรรมย่อยที่ 1 พัฒนาศักยภาพด้านการจัดทำบัญชีสำหรับกลุ่มแม่บ้าน</t>
  </si>
  <si>
    <t>กิจกรรมย่อยที่ 2 ส่งเสริมการพัฒนาผลิตภัณฑ์ในชุมชน</t>
  </si>
  <si>
    <t xml:space="preserve"> เม.ย.59</t>
  </si>
  <si>
    <t>อ.ปิยนุช ไกรเทพ</t>
  </si>
  <si>
    <t>0824280350</t>
  </si>
  <si>
    <t>กิจกรรมย่อยที่ 3 พัฒนาศักยภาพด้านภาษาเพื่อรองรับ AEC สู่ชุมชน</t>
  </si>
  <si>
    <t xml:space="preserve"> พ.ค.59</t>
  </si>
  <si>
    <t>อ.ตรีศิลป์ เวชโช</t>
  </si>
  <si>
    <t>0814957557</t>
  </si>
  <si>
    <t>โครงการสร้างจิตสำนึก อนุรักษ์พลังงานและมหาวิทยาลัยสีเขียว</t>
  </si>
  <si>
    <t xml:space="preserve"> ม.ค.59</t>
  </si>
  <si>
    <t>นายกิตติ บัวสวัสดิ์</t>
  </si>
  <si>
    <t>0800393036</t>
  </si>
  <si>
    <t xml:space="preserve"> พ.ย.58</t>
  </si>
  <si>
    <t>นางสาว    ปิยะนุช นาพอ</t>
  </si>
  <si>
    <t xml:space="preserve"> ส.ค.59</t>
  </si>
  <si>
    <t xml:space="preserve"> มี.ค.59</t>
  </si>
  <si>
    <t>0810967359</t>
  </si>
  <si>
    <t>โครงการฝึกจิต ฝึกสมาธิ พิชิตการเรียน</t>
  </si>
  <si>
    <t>โครงการทบทวนแผนกลยุทธ์ วิทยาลัยการโรงแรมและการท่องเที่ยว</t>
  </si>
  <si>
    <t>0884499550</t>
  </si>
  <si>
    <t xml:space="preserve">กิจกรรมย่อยที่ 1  พัฒนาทักษะด้านการสื่อสารภาษาอังกฤษ </t>
  </si>
  <si>
    <t>อ.เพ็ญพร เกิดสุข</t>
  </si>
  <si>
    <t>0817376037</t>
  </si>
  <si>
    <t xml:space="preserve">กิจกรรมย่อยที่ 2 เตรียมความพร้อมประลอง TOEIC </t>
  </si>
  <si>
    <t>โครงการสัมมนาเชิงปฏิบัติการศิษย์เก่ากับการพัฒนาความรู้และเพิ่มพูนประสบการณ์</t>
  </si>
  <si>
    <t>โครงการพัฒนาศักยภาพอาจารย์ผู้สอนสาขาบริหารธุรกิจ</t>
  </si>
  <si>
    <t xml:space="preserve"> มิ.ย.-ก.ค.59</t>
  </si>
  <si>
    <t>อ.นุชนาถ ทับครุฑ</t>
  </si>
  <si>
    <t>0897979535</t>
  </si>
  <si>
    <t>โครงการสร้างจิตสำนึกรักองค์กร</t>
  </si>
  <si>
    <t>นางมะลิ อินกล่ำ</t>
  </si>
  <si>
    <t>0872755106</t>
  </si>
  <si>
    <t xml:space="preserve">โครงการเตรียมความพร้อมทางทักษะอาชีพ ด้านพัฒนาบุคลิกภาพ แก่นักศึกษา        </t>
  </si>
  <si>
    <t>0819584380</t>
  </si>
  <si>
    <t>โครงการถ่ายทอดวรรณกรรมทรงคุณค่าสู่ละครเวที</t>
  </si>
  <si>
    <t>อ.ปลิณดา เกิดคง</t>
  </si>
  <si>
    <t>0959201991</t>
  </si>
  <si>
    <t>โครงการอบรมภาษาอังกฤษแก่แกนนำยุวมัคคุเทศก์ป่าชายเลน</t>
  </si>
  <si>
    <t>อ.จารุวรรณ มหารัชพงศ์</t>
  </si>
  <si>
    <t>0805369526</t>
  </si>
  <si>
    <t xml:space="preserve"> ธ.ค.58</t>
  </si>
  <si>
    <t>กิจกรรมย่อยที่ 2 English through Music Championship</t>
  </si>
  <si>
    <t>อ.ปิยะพัฒน์ ช่วยอินทร์</t>
  </si>
  <si>
    <t>0873897116</t>
  </si>
  <si>
    <t>กิจกรรมย่อยที่ 3 Refreshing English for CHT-Freshmen</t>
  </si>
  <si>
    <t>โครงการอบรมเพิ่มทักษะวิชาชีพด้านบัญชีแก่นักศึกษาจากสถานการณ์จริง</t>
  </si>
  <si>
    <t>กิจกรรมย่อยที่ 1 เตรียมความพร้อมสู่การเป็นนักบัญชีมืออาชีพ – ด้านการสอบบัญชี</t>
  </si>
  <si>
    <t>081396 9568</t>
  </si>
  <si>
    <t>กิจกรรมย่อยที่ 2 เตรียมความพร้อมสู่การเป็นนักบัญชีมืออาชีพ – ด้านการจัดทำบัญชี</t>
  </si>
  <si>
    <t>อ.ศุกพิชญาณ์ บุณเกื้อ</t>
  </si>
  <si>
    <t xml:space="preserve">กิจกรรมย่อยที่ 3 เตรียมความพร้อมสู่การเป็นผู้สอบบัญชีภาษีอากร </t>
  </si>
  <si>
    <t>โครงการแข่งขันการเขียนแผนธุรกิจ</t>
  </si>
  <si>
    <t xml:space="preserve">กิจกรรมย่อยที่ 1 ทัศนศึกษาภาคเหนือ </t>
  </si>
  <si>
    <t>อ.นัยนา คำกันศิลป์</t>
  </si>
  <si>
    <t>0856190599</t>
  </si>
  <si>
    <t xml:space="preserve">กิจกรรมย่อยที่ 2 ทัศนศึกษาภาคกลางและอีสาน </t>
  </si>
  <si>
    <t>กิจกรรมย่อยที่ 3 ศึกษาดูงานโรงแรม</t>
  </si>
  <si>
    <t>อ.จิระนาถ รุ่งช่วง</t>
  </si>
  <si>
    <t>0855104301</t>
  </si>
  <si>
    <t>โครงการฝึกทักษะนักศึกษา</t>
  </si>
  <si>
    <t>0855104310</t>
  </si>
  <si>
    <t>โครงการอบรมมัคคุเทศก์ทางทะเล</t>
  </si>
  <si>
    <t>อ.สุชาติ อินกล่ำ</t>
  </si>
  <si>
    <t>0817871463</t>
  </si>
  <si>
    <t>โครงการอบรมมัคคุเทศก์ท้องถิ่น</t>
  </si>
  <si>
    <t>โครงการอบรมการเป็นเจ้าบ้านที่ดี</t>
  </si>
  <si>
    <t>โครงการอบรมภาษาอังกฤษหลักสูตรผู้ประกอบการ</t>
  </si>
  <si>
    <t>โครงการแลกเปลี่ยนเรียนรู้การจัดการนำเที่ยวแบบโฮมสเตย์</t>
  </si>
  <si>
    <t>โครงการพัฒนาศักยภาพบุคลากรด้านการท่องเที่ยว</t>
  </si>
  <si>
    <t>กิจกรรมย่อยที่ 1 ทักษะการบรรยายนำชมด้วยภาษาสากล</t>
  </si>
  <si>
    <t>กิจกรรมย่อยที่ 2 การเขียนแผนธุรกิจ รายการนำเที่ยว</t>
  </si>
  <si>
    <t>กิจกรรมย่อยที่ 3 การอนุรักษ์อาหารพื้นบ้าน อาหารโบราณ</t>
  </si>
  <si>
    <t>กิจกรรมย่อยที่ 4 การแกะสลัก จัดดอกไม้ และงานใบตอง</t>
  </si>
  <si>
    <t>โครงการผลิตผ้าบาติกเพื่อพัฒนาเป็นสินค้าที่ระลึกทางการท่องเที่ยว</t>
  </si>
  <si>
    <t>โครงการพัฒนาทักษะภาษาอังกฤษสำหรับนักศึกษาวิทยาลัยการโรงแรมและการท่องเที่ยว</t>
  </si>
  <si>
    <t>โครงการทำนุบำรุงศิลปวัฒนธรรมและสืบสานภูมิปัญญาท้องถิ่น</t>
  </si>
  <si>
    <t>โครงการพัฒนาชุมชนตำบลบ่อหินสู่ความเข้มแข็งอย่างยั่งยืน</t>
  </si>
  <si>
    <t>โครงการฝึกอบรมการจัดการขยะภายในโรงเรียนแก่เยาวชน</t>
  </si>
  <si>
    <t>โรงเรียนมีการดำเนินการกำจัดขยะอย่างน้อย 1 จุด</t>
  </si>
  <si>
    <t>โรงเรียนมีความพึงพอใจในการจัดการขยะร้อยละ 80</t>
  </si>
  <si>
    <t>นายสมภพ ยี่สุ่น</t>
  </si>
  <si>
    <t>085-7932005</t>
  </si>
  <si>
    <t>สถาบันทรัพยากรธรรมชาติและสิ่งแวดล้อม</t>
  </si>
  <si>
    <t>โครงการทบทวนบริหารความเสี่ยงสถาบันทรัพยากรธรรมชาติและสิ่งแวดล้อม</t>
  </si>
  <si>
    <t>มีผู้เข้าร่วมโครงการและทำการทบทวนความเสี่ยงไม่น้อยกว่า 28 คน</t>
  </si>
  <si>
    <t xml:space="preserve">ผู้เข้าร่วมโครงการนำความรู้ไปใช้ประโยชน์อย่างน้อยร้อยละ 80 </t>
  </si>
  <si>
    <t>นาย พงษ์พันธ์ โชติพันธ์</t>
  </si>
  <si>
    <t xml:space="preserve">080-6979729  </t>
  </si>
  <si>
    <t>โครงการจัดแสดงศิลปวัฒนธรรมท้องถิ่น</t>
  </si>
  <si>
    <t>ผู้เข้าร่วมโครงการมีความตระหนักในการทำนุบำรุงศิลปวัฒนธรรมไทย และร่วมอนุรักษ์สิ่งแวดล้อม</t>
  </si>
  <si>
    <t>น.ส.จิตตมาส ฤทธิเดช</t>
  </si>
  <si>
    <t>087-9185700</t>
  </si>
  <si>
    <t xml:space="preserve">โครงการเครือข่ายรักษ์พะยูน </t>
  </si>
  <si>
    <t>มี.ค.-ก.ค.59</t>
  </si>
  <si>
    <t>นายสุริยะ ตาเตะ</t>
  </si>
  <si>
    <t>089-9082572</t>
  </si>
  <si>
    <t>โครงการจัดกิจกรรมวันสำคัญของประเทศ</t>
  </si>
  <si>
    <t>มีนักท่องเที่ยวเข้าร่วมกิจกรรมไม่น้อยกว่า 500 คน</t>
  </si>
  <si>
    <t>นักท่องเที่ยวมีความพึงพอใจในการเข้าร่วมกิจกรรมไม่น้อยกว่าร้อยละ 80</t>
  </si>
  <si>
    <t>ธ.ค.58-เม.ย.59</t>
  </si>
  <si>
    <t>น.ส.ธนาภรณ์ ว่องวรานนท์</t>
  </si>
  <si>
    <t>098-9085390</t>
  </si>
  <si>
    <t>ธ.ค.58-ม.ค.59</t>
  </si>
  <si>
    <t>โครงการส่งเสริมและสร้างจิตสำนึกการอนุรักษ์ทรัพยากรธรรมชาติและสิ่งแวดล้อม</t>
  </si>
  <si>
    <t>มีการจัดนิทรรศการหมุนเวียนไม่น้อยกว่า 4 นิทรรศการ</t>
  </si>
  <si>
    <t>ผู้เข้าร่วมโครงการมีความพึงพอใจในข้อมูลการจัดนิทรรศการและความสวยงามไม่น้อยกว่าร้อยละ 80</t>
  </si>
  <si>
    <t>พ.ย.58-ก.ย.59</t>
  </si>
  <si>
    <t>น.ส.กันต์กนิษฐ์ ทองร่วง</t>
  </si>
  <si>
    <t>095-0378454</t>
  </si>
  <si>
    <t>โครงการเพาะขยายพันธุ์สัตว์</t>
  </si>
  <si>
    <t>มีการเพาะพันธุ์สัตว์เพิ่มขึ้นไม่น้อยกว่า 5 ชนิด</t>
  </si>
  <si>
    <t>ได้พันธุ์สัตว์ที่รอดชีวิตจากการเพาะพันธุ์สัตว์ไม่น้อยกว่า 1 ชนิด</t>
  </si>
  <si>
    <t>นายธานี สังฆะวัง</t>
  </si>
  <si>
    <t>089-4721593</t>
  </si>
  <si>
    <t>โครงการพัฒนาทักษะการให้บริการ</t>
  </si>
  <si>
    <t>โครงการทบทวนแผนกลยุทธ์และแผนปฏิบัติงานประจำปี</t>
  </si>
  <si>
    <t>โครงการส่งเสริมการจัดกิจกรรมพิพิธภัณฑ์สัตว์น้ำ</t>
  </si>
  <si>
    <t>น.ส.ชรินรัตน์ ผกามาศ</t>
  </si>
  <si>
    <t>โครงการจัดจำหน่ายของที่ระลึกเพื่อบริการให้กับนักท่องเที่ยว</t>
  </si>
  <si>
    <t>ร้านจำหน่ายของที่ระลึกมีรายได้ไม่ต่ำกว่า 45,0000 บาท</t>
  </si>
  <si>
    <t>น.ส.วิศนี รัตนอร่ามสวัสดิ์</t>
  </si>
  <si>
    <t>084-8487155</t>
  </si>
  <si>
    <t>พ.ค58</t>
  </si>
  <si>
    <t>การจัดการความรู้ด้านการวิจัย</t>
  </si>
  <si>
    <t>เชิด คงห้อย</t>
  </si>
  <si>
    <t>075-204072 ,0906377587</t>
  </si>
  <si>
    <t>สถาบันวิจัยและพัฒนา</t>
  </si>
  <si>
    <t>ทบทวนแผนกลยุทธ์และจัดทำแผนปฏิบัติงานประจำปี</t>
  </si>
  <si>
    <t>ประภาพร หนูคงรักษ์</t>
  </si>
  <si>
    <t>075-204084</t>
  </si>
  <si>
    <t>ทิศทางและยุทธศาสตร์การวิจัยของมหาวิทยาลัยเทคโนโลยีราชมงคลศรีวิชัย ประจำปี 2560-2563</t>
  </si>
  <si>
    <t>สุวรรณ พรมเขต</t>
  </si>
  <si>
    <t>075-204071 , 096-3057577</t>
  </si>
  <si>
    <t>การอบรมเชิงปฏิบัติการ เรื่อง “การใช้เครื่องมือด้านเทคโนโลยีสารสนเทศเพื่อสนับสนุนการวิจัย”</t>
  </si>
  <si>
    <t>ธารทิพย์ สุวรรณเวลา</t>
  </si>
  <si>
    <t>075-204079 , 0824239998</t>
  </si>
  <si>
    <t>การรายงานความก้าวหน้าและปิดโครงการวิจัย ผ่านระบบ Online</t>
  </si>
  <si>
    <t>เกศินี ใหมคง</t>
  </si>
  <si>
    <t>075-204076 , 0843961297</t>
  </si>
  <si>
    <t>จัดทำวารสารเพื่อการวิจัย ปีที่6 “วารสารเทคโนโลยีศรีวิชัย”</t>
  </si>
  <si>
    <t>บุญบรรจง สายลาด</t>
  </si>
  <si>
    <t>075-204073 , 0811850782</t>
  </si>
  <si>
    <t>ส่งเสริมและพัฒนานักวิจัยพี่เลี้ยง</t>
  </si>
  <si>
    <t>การพิจารณาข้อเสนอการวิจัยเพื่อเสนอของบประมาณสนับสนุน</t>
  </si>
  <si>
    <t>075-204071 , 0963057577</t>
  </si>
  <si>
    <t>การสร้างเครือข่ายด้านการวิจัยในประเทศ</t>
  </si>
  <si>
    <t>เทคนิคการเขียนข้อเสนอโครงการวิจัยสำหรับนักวิจัยหน้าใหม่</t>
  </si>
  <si>
    <t>การเขียนเอกสารบทความวิจัยเพื่อการตีพิมพ์เผยแพร่</t>
  </si>
  <si>
    <t>ก.พ. 59, เม.ย. 59</t>
  </si>
  <si>
    <t>หทัยรัตน์ หนักแน่น</t>
  </si>
  <si>
    <t>075-204070 , 084-7456887</t>
  </si>
  <si>
    <t>ประชุมสัมมนาวิชาการประจำปีของมหาวิทยาลัยเทคโนโลยีราชมงคล</t>
  </si>
  <si>
    <t>30 ผลงาน</t>
  </si>
  <si>
    <t>เผยแพร่ผลงานวิจัยที่มีประโยชน์สู่สาธารณะ / 30 ผลงานวิจัย</t>
  </si>
  <si>
    <t>075-204072 ,090-6377587</t>
  </si>
  <si>
    <t>จัดทำสื่อประชาสัมพันธ์เพื่อการวิจัย  “มหาวิทยาลัยเทคโนโลยีราชมงคลศรีวิชัย”</t>
  </si>
  <si>
    <t>075-204070 , 0847456887</t>
  </si>
  <si>
    <t xml:space="preserve">เตรียมความพร้อมเป็นเจ้าภาพจัดการประชุมราชมงคลวิชาการ ครั้งที่ 10 </t>
  </si>
  <si>
    <t xml:space="preserve">การเสนอโครงการวิจัยยุคดิจิตอล และการบันทึกข้อมูล ผ่านระบบ Online </t>
  </si>
  <si>
    <t>โครงการอบรมเชิงปฏิบัติการ เรื่อง การใช้ระบบโปรแกรมห้องสมุดอัตโนมัติ WALAI Autolib</t>
  </si>
  <si>
    <t>นางนงลักษณ์  รักจันทร์</t>
  </si>
  <si>
    <t>089-9775315</t>
  </si>
  <si>
    <t>สำนักวิทยบริการและเทคโนโลยีสารสนเทศ</t>
  </si>
  <si>
    <t>โครงการอบรมการประยุกต์ใช้สารสนเทศเพื่อการเรียนการสอน สำหรับอาจารย์</t>
  </si>
  <si>
    <t>นายอานนท์  หลงหัน</t>
  </si>
  <si>
    <t>084-2692074</t>
  </si>
  <si>
    <t>4.4.1</t>
  </si>
  <si>
    <t>ขยายระบบเครือข่ายสายสัญญาณ</t>
  </si>
  <si>
    <t>โครงการปรับปรุงและเพิ่มประสิทธิภาพของระบบเครือข่าย</t>
  </si>
  <si>
    <t>นายภานุวัฒน์  หนูนคง</t>
  </si>
  <si>
    <t>089-9799038</t>
  </si>
  <si>
    <t>4.4.3</t>
  </si>
  <si>
    <t>ปรับปรุงและเพิ่มประสิทธิภาพความปลอดภัยทางเครือข่าย</t>
  </si>
  <si>
    <t>โครงการอบรมเชิงปฏิบัติการ เรื่อง การอบรมผู้ดูแลระบบเครือข่าย</t>
  </si>
  <si>
    <t>นายพีรศักดิ์  ชูส่งแสง</t>
  </si>
  <si>
    <t>086-9640647</t>
  </si>
  <si>
    <t xml:space="preserve">โครงการจัดทำรายงานประจำปีสภามหาวิทยาลัยเทคโนโลยีราชมงคลศรีวิชัย </t>
  </si>
  <si>
    <t>ข้อมูลข่าวสารของสภามหาวิทยาลัยฯ ได้รับการเผยแพร่ประชาสัมพันธ์ทำให้สภามหาวิทยาลัยฯ เป็นที่รู้จักมากขึ้น</t>
  </si>
  <si>
    <t>นางสาวจุฑารัตน์ สุวรรณณะ</t>
  </si>
  <si>
    <t>089-9777659</t>
  </si>
  <si>
    <t>สำนักงานสภามหาวิทยาลัยเทคโนโลยีราชมงคลศรีวิชัย</t>
  </si>
  <si>
    <t>โครงการสัมมนาทบทวนงานนโยบายของสภามหาวิทยาลัยเทคโนโลยีราชมงคลศรีวิชัย</t>
  </si>
  <si>
    <t>นางดรุณี ลีนิน</t>
  </si>
  <si>
    <t>086-9698343</t>
  </si>
  <si>
    <t>โครงการสัมมนาแลกเปลี่ยนเรียนรู้ระหว่างกรรมการสภามหาวิทยาลัย  ผู้บริหาร และบุคลากร</t>
  </si>
  <si>
    <t>ก.พ. 59 ,ก.ค. 59</t>
  </si>
  <si>
    <t>นางสาวนิภาวรรณ นิ่มดวง</t>
  </si>
  <si>
    <t>083-1709175</t>
  </si>
  <si>
    <t>6.8.1</t>
  </si>
  <si>
    <t>ปรับปรุงระเบียบ  ข้อบังคับ  ให้มีความคล่องตัวต่อการปฏิบัติงาน</t>
  </si>
  <si>
    <t>โครงการทบทวนข้อบังคับ ระเบียบ ประกาศ มหาวิทยาลัย</t>
  </si>
  <si>
    <t>เม.ย. 59</t>
  </si>
  <si>
    <t>084-6325956</t>
  </si>
  <si>
    <t>โครงการพัฒนาเพื่อการเตรียมความพร้อมในการพัฒนาและปรับปรุงสิ่งประดิษฐ์ เพื่อสู่เกณฑ์มาตรฐานของเวทีการประกวดระดับชาติ</t>
  </si>
  <si>
    <t>รศ.มุกดา</t>
  </si>
  <si>
    <t>088-3982501</t>
  </si>
  <si>
    <t>สำนักงานอธิการบดี</t>
  </si>
  <si>
    <t xml:space="preserve">โครงการพัฒนาผลงานทางวิชาการและสิ่งประดิษฐ์นักศึกษา </t>
  </si>
  <si>
    <t>นายวรพงศ์</t>
  </si>
  <si>
    <t>โครงการพัฒนาศักยภาพเพิ่มขีดความสามารถด้านทรัพย์สินทางปัญญา</t>
  </si>
  <si>
    <t>นายไชยยะ</t>
  </si>
  <si>
    <t>086-9949008</t>
  </si>
  <si>
    <t>086-9949088</t>
  </si>
  <si>
    <t xml:space="preserve">โครงการสร้างฐานการเรียนรู้และเสริมสร้างความเข้มแข็งของโรงเรียนชัยมงคลวิทย์ อ.เมือง จ.สงขลา  ปี 5                                    </t>
  </si>
  <si>
    <t>โครงการพัฒนาศักยภาพของนักบริการวิชาการ</t>
  </si>
  <si>
    <t xml:space="preserve">โครงการมทร.ศรีวิชัย ถ่ายทอดเทคโนโลยีสู่ชุมชน ปี 4                </t>
  </si>
  <si>
    <t xml:space="preserve">โครงการมทร.ศรีวิชัย รับผิดชอบต่อสังคมประจำปี 2559             </t>
  </si>
  <si>
    <t>โครงการจัดทำหนังสือเผยแพร่แนวทางปฏิบัติที่ดีและผลสำเร็จจากการบริการทางวิชาการสู่สาธารณะ ประจำปีงบประมาณ 2559</t>
  </si>
  <si>
    <t>ธค.58</t>
  </si>
  <si>
    <t>โครงการสัมมนาการยกระดับคุณภาพชีวิตและภูมิปัญญาท้องถิ่นอาเซียนฯ</t>
  </si>
  <si>
    <t>โครงการสนับสนุนกิจกรรมสังสรรค์ปีใหม่ 4 พื้นที่</t>
  </si>
  <si>
    <t>โครงการประชุมเชิงปฏิบัติการภายใต้กิจกรรม "เสวนาคิดบวกอย่างสร้างสรรค์และการแข่งขันกีฬา"</t>
  </si>
  <si>
    <t>นส.ณัฐวดี</t>
  </si>
  <si>
    <t>086-6934430</t>
  </si>
  <si>
    <t>081-5953118</t>
  </si>
  <si>
    <t>มิย 59</t>
  </si>
  <si>
    <t>089-7386158</t>
  </si>
  <si>
    <t>นิทรรศการวิชาการ ราชมงคลศรีวิชัยแฟร์ 2016</t>
  </si>
  <si>
    <t>นางถนอมศรี</t>
  </si>
  <si>
    <t>081-9691749</t>
  </si>
  <si>
    <t xml:space="preserve">โครงการยกระดับคุณภาพชีวิตชุมชนแบบมีส่วนร่วมสู่แหล่งเรียนรู้ภูมิปัญญาท้องถิ่นต้นแบบของจังหวัดสงขลา                                               </t>
  </si>
  <si>
    <t xml:space="preserve">โครงการยกระดับคุณภาพชีวิตชุมชนแบบมีส่วนร่วมสู่แหล่งเรียนรู้ภูมิปัญญาท้องถิ่นต้นแบบของจังหวัดตรัง                           </t>
  </si>
  <si>
    <t xml:space="preserve">โครงการยกระดับคุณภาพชีวิตชุมชนแบบมีส่วนร่วมสู่แหล่งเรียนรู้ภูมิปัญญาท้องถิ่นต้นแบบของจังหวัดนครศรีธรรมราช                                  </t>
  </si>
  <si>
    <t>2 กิจกรรม</t>
  </si>
  <si>
    <t xml:space="preserve">โครงการประชุมวิชาการและจัดนิทรรศการโครงการอนุรักษ์พันธุกรรมพืช  อันเนื่องมาจากพระราชดำริ สมเด็จพระเทพรัตนราชสุดาฯ สยามบรมราชกุมารี    ของ มทร.ศรีวิชัย     </t>
  </si>
  <si>
    <t>ผศ.สิทธิพร  บุญญานุวัตร์</t>
  </si>
  <si>
    <t>087-4768844</t>
  </si>
  <si>
    <t>กองกลาง</t>
  </si>
  <si>
    <t>โครงการฝึกซ้อมแผนฉุกเฉินกรณีเกิดอัคคีภัย</t>
  </si>
  <si>
    <t>สุจินดา  แซ่ฮั้น</t>
  </si>
  <si>
    <t>087-3839436</t>
  </si>
  <si>
    <t>จิดารัชต์  แซ่ฮั้น</t>
  </si>
  <si>
    <t>099-9148660</t>
  </si>
  <si>
    <t>โครงการทำบุญเนื่องในวันคล้ายวันสถาปนาวิทยาลัยเทคนิคภาคใต้     ปี 2559</t>
  </si>
  <si>
    <t>จิดารัชต์  เพ็ชรจำรัส</t>
  </si>
  <si>
    <t>โครงการทำบุญเนื่องในวันคล้ายวันสถาปนามหาวิทยาลัย ปี 2559</t>
  </si>
  <si>
    <t xml:space="preserve"> - </t>
  </si>
  <si>
    <t>นางสุนิสา ปิยะภาโส</t>
  </si>
  <si>
    <t>086-9572696</t>
  </si>
  <si>
    <t>กองคลัง</t>
  </si>
  <si>
    <t>โครงการสัมมนาเชิงปฏิบัติการ การพัฒนางานและส่งเสริมขีดสมรรถนะในการปฏิบัติงานกองคลัง</t>
  </si>
  <si>
    <t>นางมัณฑนา อินทยอด</t>
  </si>
  <si>
    <t>074-317115</t>
  </si>
  <si>
    <t>โครงการอบรมเชิงปฏิบัติการ เรื่อง ติดตามและประเมินผลการดำเนินงานระบบบัญชี 3 มิติ</t>
  </si>
  <si>
    <t>นายจักรี ถาวรบรรจบ</t>
  </si>
  <si>
    <t>086-9584548</t>
  </si>
  <si>
    <t>โครงการแลกเปลี่ยนนักศึกษากับมหาวิทยาลัยคู่สัญญา</t>
  </si>
  <si>
    <t xml:space="preserve">น.ส พัตราภรณ์ ศิริวงศ์ </t>
  </si>
  <si>
    <t>กองวิเทศสัมพันธ์และการประกันคุณภาพ</t>
  </si>
  <si>
    <t>โครงการแลกเปลี่ยนนักศึกษาฝึกสอนกับมหาวิทยาลัยคู่สัญญา</t>
  </si>
  <si>
    <t>ความพึงพอใจผู้เข้าร่วมโครงการไม่น้อยกว่าร้อยละ 80</t>
  </si>
  <si>
    <t>น.ส สุชาดา บุญโท</t>
  </si>
  <si>
    <t>โครงการเย้าเยือนมหาวิทยาลัยต่างประเทศ</t>
  </si>
  <si>
    <t>น.ส พัตราภรณ์ ศิริวงศ์</t>
  </si>
  <si>
    <t>โครงการแลกเปลี่ยนบุคลากรกับมหาวิทยาลัยคู่สัญญา</t>
  </si>
  <si>
    <t>ก.ค-ส.ค 59</t>
  </si>
  <si>
    <t>โครงการฝึกอบรมทักษะภาษาอังกฤษภาคฤดูร้อน International Soft Skills &amp;Leadership Camp 2016 ณ ประเทศมาเลเซีย</t>
  </si>
  <si>
    <t>โครงการพัฒนาทักษะภาษาจีนในมหาวิทยาลัยต่างประเทศ</t>
  </si>
  <si>
    <t>ผู้เข้าร่วมโครงการมีความรู้ความเข้าใจและมีทักษะด้านการภาษาและการสื่อสารเพิ่มมากขึ้น</t>
  </si>
  <si>
    <t>โครงการนักศึกษาฝึกงานในต่างประเทศ</t>
  </si>
  <si>
    <t>มีกิจกรรมแลกเปลี่ยนรู้ประสบการณ์/ทักษะวิชาชีพ/วิชาการภายในหน่วยงาน</t>
  </si>
  <si>
    <t>พ.ค-ก.ย59</t>
  </si>
  <si>
    <t>โครงการค่ายพัฒนาทักษะภาษาอังกฤษ</t>
  </si>
  <si>
    <t>น.ส สุชาดา บุฐโท</t>
  </si>
  <si>
    <t>โครงการแสวงหาเครือข่ายและจัดกิจกรรมด้านวิชาการร่วมกัน</t>
  </si>
  <si>
    <t>น.ส สุชาดา 
บุญโท</t>
  </si>
  <si>
    <t>น.ส.กาญจนา  คูนิอาจ</t>
  </si>
  <si>
    <t>086-8151725</t>
  </si>
  <si>
    <t>โครงการฝึกอบรมผู้ประเมินคุณภาพการศึกษาภายในสถานศึกษาระดับอุดมศึกษา</t>
  </si>
  <si>
    <t>โครงการอบรมการจัดทำรายงานการประเมินตนเอง (SAR)</t>
  </si>
  <si>
    <t>โครงการพัฒนาบุคลากรในการดำเนินงานตามระบบประกันคุณภาพการศึกษา (Srivijaya QA):การประกันคุณภาพ (QA) สัญจร</t>
  </si>
  <si>
    <t>โครงการตรวจประเมินคุณภาพการศึกษาภายใน ระดับมหาวิทยาลัย ประจำปีการศึกษา 2557</t>
  </si>
  <si>
    <t>โครงการสัมมนาเชิงปฏิบัติการ "การจัดทำรายการหลักฐาน ประกอบการจัดทำ SAR</t>
  </si>
  <si>
    <t>โครงการผลิตสื่อประชาสัมพันธ์ตลาดนัดอุดมศึกษาเพื่อน้อง</t>
  </si>
  <si>
    <t xml:space="preserve">ข้อมูลข่าวสารของหน่วยงานได้รับการเผยแพร่ ประชาสัมพันธ์ ทำให้มหาวิทยาลัยเป็นที่รู้จักมากขึ้น
</t>
  </si>
  <si>
    <t>ต.ค. 58</t>
  </si>
  <si>
    <t>ผศ.ปิยะ 
ประสงค์จันทร์</t>
  </si>
  <si>
    <t>084-9633240</t>
  </si>
  <si>
    <t>กองประชาสัมพันธ์</t>
  </si>
  <si>
    <t>โครงการเชิดชูเกียรติของนักศึกษาและบุคลากรดีเด่นที่สร้างชื่อเสียงแก่มหาวิทยาลัย</t>
  </si>
  <si>
    <t>นายธนากร  
สิทธิสาร</t>
  </si>
  <si>
    <t>083-5013006</t>
  </si>
  <si>
    <t xml:space="preserve">โครงการผลิตสื่อประชาสัมพันธ์  </t>
  </si>
  <si>
    <t>การผลิตวีดิทัศน์เพื่อการประชาสัมพันธ์</t>
  </si>
  <si>
    <t>พ.ย. 58</t>
  </si>
  <si>
    <t>โครงการสร้างแนวคิดผลิตสื่อ มทร.ศรีวิชัย  "RMUTSV BRANDING"</t>
  </si>
  <si>
    <t>นางสาวศุภดา อาดำ</t>
  </si>
  <si>
    <t>088-3995918</t>
  </si>
  <si>
    <t>โครงการ "Brand champion" ศิษย์เก่า</t>
  </si>
  <si>
    <t>มิ.ย. 59</t>
  </si>
  <si>
    <t>โครงการสื่อสารประชาสัมพันธ์สู่ผู้ปกครอง</t>
  </si>
  <si>
    <t>โครงการพัฒนาบุคลากรด้านการประชาสัมพันธ์</t>
  </si>
  <si>
    <t>3.2.1</t>
  </si>
  <si>
    <t>7.2.1</t>
  </si>
  <si>
    <t>สร้างระบบและกลไกเพื่อเพิ่มประสิทธิภาพในการใช้พลังงาน</t>
  </si>
  <si>
    <t>โครงการอบรมเชิงปฏิบัติการ "การอนุรักษ์พลังงานในมหาวิทยาลัย"</t>
  </si>
  <si>
    <t>อย่างน้อยร้อยละ 80  ของผู้เข้าร่วมโครงการได้รับความรู้เพิ่มขึ้น</t>
  </si>
  <si>
    <t>089-6554642</t>
  </si>
  <si>
    <t>กองนโยบายและแผน</t>
  </si>
  <si>
    <t>โครงการประชุมสัมมนาเชิงปฏิบัติการปรับแผนกลยุทธ์และแผนปฏิบัติงานประจำปี</t>
  </si>
  <si>
    <t>074-317139</t>
  </si>
  <si>
    <t>16.1.1</t>
  </si>
  <si>
    <t>โครงการสัมมนาเชิงปฏิบัติการการบริหารงานนโยบายและแผน</t>
  </si>
  <si>
    <t>โครงการจัดทำรายงานประจำปี</t>
  </si>
  <si>
    <t>นายชวัลกฤษ รอดเนียม</t>
  </si>
  <si>
    <t>โครงการผลิตสื่อประชาสัมพันธ์เพื่อการอนุรักษ์พลังงาน</t>
  </si>
  <si>
    <t>โครงการจัดทำฐานข้อมูลพลังงานเพื่อการบริหาร</t>
  </si>
  <si>
    <t>ธ.ค. 58</t>
  </si>
  <si>
    <t>7.2.2</t>
  </si>
  <si>
    <t>ลดการใช้พลังงานไฟฟ้าภายในอาคาร</t>
  </si>
  <si>
    <t>โครงการอบรมเชิงปฏิบัติการ "วิเคราะห์เพื่อเสนอแนวทางปรับปรุงอาคารให้เอื้อต่อการประหยัดพลังงาน"</t>
  </si>
  <si>
    <t>ผู้เข้าร่วมโครงการ       สามารนำความรู้ไปใช้ประโยชน์อยู่ในระดับมาก</t>
  </si>
  <si>
    <t>น.ส.ณัชชา  จันทร์แก้ว</t>
  </si>
  <si>
    <t>074-317126</t>
  </si>
  <si>
    <t>กองบริหารงานบุคคล</t>
  </si>
  <si>
    <t>น.ส.ปวีณา  หีมชูด</t>
  </si>
  <si>
    <t>โครงการสัมมนาเชิงปฏิบัติการ การก้าวเข้าสู่ตำแหน่งทางวิชาการระดับรองศาสตราจารย์ เรื่อง การเพิ่มคุณภาพ ตำรา หนังสือวิชาการระดับอุดมศึกษา</t>
  </si>
  <si>
    <t>โครงการเชิดชูเกียรติบุคลากรดีเด่น ประจำปี 2559</t>
  </si>
  <si>
    <t>ก.ย. 59</t>
  </si>
  <si>
    <t>น.ส.สุรีรัตน์  สุวรรณพันธ์</t>
  </si>
  <si>
    <t>โครงการส่งเสริมคุณธรรม จริยธรรมสำหรับครูในสังกัด มทร.ศรีวิชัย</t>
  </si>
  <si>
    <t>นายปกรณ์  ชาติพันธุ์</t>
  </si>
  <si>
    <t xml:space="preserve">        นาย          พงษ์เทพ  แซ่ลิ้ม</t>
  </si>
  <si>
    <t>โครงการอบรมบุคลากรสายผู้สอนบรรจุใหม่</t>
  </si>
  <si>
    <t>ก.ค. 59</t>
  </si>
  <si>
    <t>น.ส. ดุสิตา    สุนทราภรณ์</t>
  </si>
  <si>
    <t>โครงการอบรมเพื่อพัฒนาบุคลากรสายวิชาการ เรื่อง "เทคนิคการเขียนหนังสือและตำรา เพื่อขอตำแหน่งทางวิชาการ"</t>
  </si>
  <si>
    <t>น.ส.ณัฐริณีย์  ไข่จันทร์</t>
  </si>
  <si>
    <t xml:space="preserve">     นาง         เยาวลักษณ์ รัตนโอภา</t>
  </si>
  <si>
    <t>นาง       สฤญธรณ์  พูลสวัสดิ์</t>
  </si>
  <si>
    <t>โครงการการจัดการความขัดแย้งในองค์กร</t>
  </si>
  <si>
    <t>นางสาวจุฑามาศ ประดิษฐสาร</t>
  </si>
  <si>
    <t>097-0495459</t>
  </si>
  <si>
    <t>กองพัฒนานักศึกษา</t>
  </si>
  <si>
    <t>โครงการแข่งขันกีฬามหาวิทยาลัยเทคโนโลยีราชมงคลแห่งประเทศไทย ครั้งที่ 32</t>
  </si>
  <si>
    <t>โครงการการปฐมพยาบาลเบื้องต้น</t>
  </si>
  <si>
    <t>อย่างน้อยน้อยละ 80 ของผู้เข้าร่วมโครงการได้รับความรู้เพิ่มขึ้น</t>
  </si>
  <si>
    <t>นายซัมพูเด็ง  มีนา</t>
  </si>
  <si>
    <t>083-6560982</t>
  </si>
  <si>
    <t>โครงการรณรงค์ต้านภัยสารเสพติด</t>
  </si>
  <si>
    <t>กิจกรรม : อบรมแกนนำต้านภัยสารเสพติด</t>
  </si>
  <si>
    <t>กิจกรรม : ประกวดโฟลค์ซองต้านภัยสารเสพติด</t>
  </si>
  <si>
    <t>นายนิทัศน์  ขำตรี</t>
  </si>
  <si>
    <t>095-8749626</t>
  </si>
  <si>
    <t>โครงการเดินเทิดพระเกียรติ "พ่อแห่งแผ่นดิน"</t>
  </si>
  <si>
    <t>มีหน่วยงานภายนอกเข้าร่วมไม่น้อยกว่า 8 หน่วยงาน</t>
  </si>
  <si>
    <t>มีความสำนึกในพระมหากรุณาธิคุณเพิ่มมากขึ้น</t>
  </si>
  <si>
    <t>นางดาวดล  จันทรประทิน</t>
  </si>
  <si>
    <t>081-5999068</t>
  </si>
  <si>
    <t>โครงการสัปดาห์แนะแนวการศึกษาและอาชีพ</t>
  </si>
  <si>
    <t>ข้อมูลข่าวสารของหน่วยงานได้รับการเผยแพร่ ประชาสัมพันธ์ ทำให้มหาวิทยาลัยเป็นที่รู้จักมากกขึ้น</t>
  </si>
  <si>
    <t>นางขนิษฐา  พุธจันทร์</t>
  </si>
  <si>
    <t>081-5430968</t>
  </si>
  <si>
    <t xml:space="preserve">โครงการแข่งขันกีฬาบุคลากรสำนักงานคณะกรรมการอุดมศึกษา </t>
  </si>
  <si>
    <t>โครงการพัฒนาวงดนตรีเพื่อการประกวด</t>
  </si>
  <si>
    <t>โครงการคนดีราชมงคลศรีวิชัย</t>
  </si>
  <si>
    <t>นางนันท์นภัส  โอภาโส</t>
  </si>
  <si>
    <t>081-2759490</t>
  </si>
  <si>
    <t>โครงการจัดการแข่งขันและเข้าร่วมกิจกรรม IMT-GT VARSITY CARNIVAL ครั้งที่ 18</t>
  </si>
  <si>
    <t>โครงการเจ้าภาพจัดกิจกรรม IMT-GT VARSITY CARNIVAL       ครั้งที่ 18</t>
  </si>
  <si>
    <t>โครงการพัฒนาวงดนตรีลูกทุ่ง มทร.ศรีวิชัย</t>
  </si>
  <si>
    <t>โครงการถวายเทียนพรรษาและผ้าอาบน้ำฝน</t>
  </si>
  <si>
    <t>081-599068</t>
  </si>
  <si>
    <t>โครงการวันไหว้ครู</t>
  </si>
  <si>
    <t>โครงการ 9 ราชมงคลร่วมใจสืบสานวัฒนธรรมไทย ครั้งที่ 8</t>
  </si>
  <si>
    <t>นางสาวสโรชา  เรืองกาญจน์</t>
  </si>
  <si>
    <t>083-6551701</t>
  </si>
  <si>
    <t>โครงการสัมมนาเชิงปฏิบัติการเพื่อเพิ่มประสิทธิภาพการปฏิบัติงาน เรื่อง ระเบียบที่ควรทราบ  ในการปฏิบัติงานและการเบิกจ่ายเงิน</t>
  </si>
  <si>
    <t>อย่างน้อย   ร้อยละ 80 ของผู้เข้าร่วมโครงการได้รับความรู้เพิ่มขึ้น</t>
  </si>
  <si>
    <t>นางนุจรี  โปฏกรัตน์</t>
  </si>
  <si>
    <t>081-7664788</t>
  </si>
  <si>
    <t>หน่วยตรวจสอบภายใน</t>
  </si>
  <si>
    <t>โครงการพัฒนาบุคลากรหน่วยตรวจสอบภายใน ประจำปีงบประมาณ พ.ศ. 2559</t>
  </si>
  <si>
    <t>ม.ค. 59,ก.พ. 59,มี.ค. 59</t>
  </si>
  <si>
    <t>มี.ค. 59</t>
  </si>
  <si>
    <t>โครงการพัฒนาศักยภาพผู้ตรวจสอบภายในมหาวิทยาลัยเทคโนโลยีราชมงคล</t>
  </si>
  <si>
    <t>โครงการฝึกอบรมงานทะเบียนสัญจร</t>
  </si>
  <si>
    <t>นางสาว  อุมาภรณ์  กรีโส</t>
  </si>
  <si>
    <t>081-6082425</t>
  </si>
  <si>
    <t>โครงการประชุมสัมมนากรรมการสภาคณาจารย์และข้าราชการ มหาวิทยาลัยเทคโนโลยีราชมงคล 9 แห่ง</t>
  </si>
  <si>
    <t>อย่างน้อยร้อยละ80 ของผู้เข้าร่วมโครงการได้รับความรู้เพิ่มขึ้น</t>
  </si>
  <si>
    <t>ผศ.สันติพงศ์         ตั้งธรรมกุล</t>
  </si>
  <si>
    <t>074-317-160</t>
  </si>
  <si>
    <t>สภาคณาจารย์และข้าราชการ</t>
  </si>
  <si>
    <t>จดหมายข่าวสภาคณาจารย์และข้าราชการ</t>
  </si>
  <si>
    <t>ข้อมูลข่าวสารของหน่วยงานได้รับการเผยแพร่ ประชาสัมพันธ์ ทำให้เป็นที่รู้จักมากขึ้น</t>
  </si>
  <si>
    <t>ธ.ค. 58 - ก.ย. 59</t>
  </si>
  <si>
    <t>นายปกรณ์  ชาจิพันธ์</t>
  </si>
  <si>
    <t>080-8637472</t>
  </si>
  <si>
    <t>โครงการอบรมเชิงปฏิบัติการ  เรื่อง  การใช้สารสนเทศห้องสมุด    กับนักศึกษาใหม่</t>
  </si>
  <si>
    <t xml:space="preserve">ส่วนกลางสงขลา </t>
  </si>
  <si>
    <t xml:space="preserve">โครงการฝึกซ้อมพิธีรับพระราชทานปริญญาบัตร </t>
  </si>
  <si>
    <t>โครงการถ่ายทอดศิลปะการแสดงพื้นบ้าน</t>
  </si>
  <si>
    <t>นายอภิชาติ คัญทะชา</t>
  </si>
  <si>
    <t>087-8826623</t>
  </si>
  <si>
    <t>โครงการจัดตั้งศูนย์ศิลปวัฒนธรรมราชมงคลศรีวิชัย</t>
  </si>
  <si>
    <t xml:space="preserve">ความพึงพอใจของผู้เข้าร่วมโครงการไม่น้อยกว่าร้อยละ 80 </t>
  </si>
  <si>
    <t>โครงการนิทรรศน์วัฒนวิถีแห่งศรีวิชัย</t>
  </si>
  <si>
    <t>นายพลากร พันธุ์มณี</t>
  </si>
  <si>
    <t>086-6850713</t>
  </si>
  <si>
    <t>โครงการสื่อความหมายด้านวัฒนธรรมวิถีชุมชนรำแดง โหนด นา ไผ่ คน</t>
  </si>
  <si>
    <t>การประชุมสัมมนาเพื่อการทำนุบำรุงศิลปวัฒนธรรมไทย ๙ มทร. อย่างยั่งยืน</t>
  </si>
  <si>
    <t>โครงการจัดทำวารสาร เล-ป่า-นา-คน อารยะชนแห่งศรีวิชัย</t>
  </si>
  <si>
    <t>ครั้งที่1: มี.ค.59   ครั้งที่2: ก.ย. 59</t>
  </si>
  <si>
    <t>095-4415600</t>
  </si>
  <si>
    <t>แผนงาน กิจกรรม / โครงการ ประจำปีงบประมาณ พ.ศ. 2559</t>
  </si>
  <si>
    <t>โครงการพบปะชุมชนผ่านวิทยุชุมชน เพื่อภาพลักษณ์ที่ดีของ       วิทยาลัยรัตภูมิ</t>
  </si>
  <si>
    <t>น.ส.  นภัตตนันท์  สุวรรณรัตน์</t>
  </si>
  <si>
    <t>087-5686150</t>
  </si>
  <si>
    <t>วิทยาลัยรัตภูมิ</t>
  </si>
  <si>
    <t>โครงการจัดตั้งคลินิกวิจัย วิทยาลัยรัตภูมิ</t>
  </si>
  <si>
    <t>นางพัชรินทร์ บุญนุ่น</t>
  </si>
  <si>
    <t>095-1067007</t>
  </si>
  <si>
    <t>นายพิเชฐ สุวรรณโณ</t>
  </si>
  <si>
    <t>โครงการอบรมเชิงปฏิบัติการ การใช้ภาษาอังกฤษเพื่ออาชีพสำหรับผู้ประกอบการในชุมชน</t>
  </si>
  <si>
    <t>นายอารีย์ เต๊ะหละ</t>
  </si>
  <si>
    <t>087-2858082</t>
  </si>
  <si>
    <t>โครงการอบรมเชิงปฏิบัติการ การเป็นผู้ประกอบการใหม่</t>
  </si>
  <si>
    <t xml:space="preserve">นางพัชรินทร์  บุญนุ่น                   </t>
  </si>
  <si>
    <t>โครงการเรียนรู้ร่วมกันสรรค์สร้างชุมชน</t>
  </si>
  <si>
    <t>ชุมชนเข้มแข็ง 1 ชุมชน</t>
  </si>
  <si>
    <t>งานบริการวิชาการ</t>
  </si>
  <si>
    <t>กิจกรรมย่อยที่ 1 ประชาสัมพันธ์และการบริหารจัดการ</t>
  </si>
  <si>
    <t>นางปิยนุช  ศรีพรมทอง</t>
  </si>
  <si>
    <t>087-3802890</t>
  </si>
  <si>
    <t>กิจกรรมย่อยที่ 2 ด้านคอมพิวเตอร์ เทคโนโลยีคอมพิวเตอร์และเทคโนโลยีสารสนเทศ</t>
  </si>
  <si>
    <t>นายวันประชา นวนสร้อย</t>
  </si>
  <si>
    <t>089-1710764</t>
  </si>
  <si>
    <t>กิจกรรมย่อยที่ 3 ด้านบัญชีและการเงิน</t>
  </si>
  <si>
    <t>นางอำมรรัตน์ คงกะโชติ</t>
  </si>
  <si>
    <t>087-0484629</t>
  </si>
  <si>
    <t>กิจกรรมย่อยที่ 4 ด้านการตลาด</t>
  </si>
  <si>
    <t>มีกลุ่มธุรกิจตามแผนการตลาด 1กลุ่ม</t>
  </si>
  <si>
    <t>นายณัฐิรงค์ กฤตานนท์</t>
  </si>
  <si>
    <t>087-5038909</t>
  </si>
  <si>
    <t>กิจกรรมย่อยที่ 5 ด้านเทคโนโลยีเครื่องจักรกลเกษตรและการเกษตร</t>
  </si>
  <si>
    <t>ดร.ภาณุมาศ สุยบางดำ</t>
  </si>
  <si>
    <t>086-9612216</t>
  </si>
  <si>
    <t>กิจกรรมย่อยที่ 6 ด้านเทคโนโลยีการศึกษา</t>
  </si>
  <si>
    <t>นางสุพัตรา เพ็งเกลี้ยง</t>
  </si>
  <si>
    <t>082-2026821</t>
  </si>
  <si>
    <t>กิจกรรมย่อยที่ 7 ด้านยานยนต์</t>
  </si>
  <si>
    <t>นายประชิต พรหมสุวรรณ</t>
  </si>
  <si>
    <t>082-2607460</t>
  </si>
  <si>
    <t>ต้นแบบผลิตภัณฑ์ 5 ชนิด</t>
  </si>
  <si>
    <t>ใช้แบบผลิตภํณฑ์สร้างรายได้แก่ชุมชน</t>
  </si>
  <si>
    <t>ผศ.ภาวนา พุ่มไสว</t>
  </si>
  <si>
    <t>ใช้เครื่องพัฒนาอาชีพในชุมชน</t>
  </si>
  <si>
    <t>นางสาวฐิติมา จุลจินดา</t>
  </si>
  <si>
    <t>087-4429264</t>
  </si>
  <si>
    <t>โครงการอบรมเชิงปฏิบัติการ การจัดทำบัญชีครัวเรือนแก่ชุมชนตำบลควนรู</t>
  </si>
  <si>
    <t>มีบัญชีครัวเรือน 15 ครัวเรือน</t>
  </si>
  <si>
    <t>นายสมชาย  ตุละ</t>
  </si>
  <si>
    <t>0858952057</t>
  </si>
  <si>
    <t>นายอัมรินทร์ สันตินิยมภักดี</t>
  </si>
  <si>
    <t>0894666145</t>
  </si>
  <si>
    <t>โครงการดำเนินชีวิตตามหลักเศรษฐกิจพอพียง</t>
  </si>
  <si>
    <t>โครงการเตรียมความพร้อมสู่อาชีพ</t>
  </si>
  <si>
    <t>นายภาวนา  พรหมสาลี</t>
  </si>
  <si>
    <t>0869671556</t>
  </si>
  <si>
    <t>น.ส. กฤษณาพร  นวนสระ</t>
  </si>
  <si>
    <t>โครงการค่ายเรียนรู้ภาษาและวัฒนธรรมอาเซียน</t>
  </si>
  <si>
    <t>รัตภูมิ</t>
  </si>
  <si>
    <t>โครงการส่งเสริมใช้สื่อการเรียนการสอนเป็นภาษาอังกฤษ</t>
  </si>
  <si>
    <t>โครงการเพิ่มอาจารย์และผู้เชี่ยวชาญชาวต่างประเทศ วิทยาลัยรัตภูมิ</t>
  </si>
  <si>
    <t>โครงการอบรมภาษาอังกฤษพื้นฐานสำหรับนักศึกษาใหม่</t>
  </si>
  <si>
    <t>โครงการพัฒนาทักษะภาษาจีนและภาษาบาฮาซา</t>
  </si>
  <si>
    <t>พย. 58</t>
  </si>
  <si>
    <t>โครงการพัฒนาทักษะภาษาอังกฤษแก่บุคลากรเพื่อการทำงานในระบบสากล</t>
  </si>
  <si>
    <t>มีค. 59</t>
  </si>
  <si>
    <t>โครงการ แนะแนวสัญจรชวนน้องเข้าสู่รั้ววิทยาลัยรัตภูมิ</t>
  </si>
  <si>
    <t>ข้อมูลข่าวสารได้รับการเผยแพร่ ประชาสัมพันธ์ทำให้วิทยาลัยเป็นที่รู้จักมากขึ้น</t>
  </si>
  <si>
    <t>พ.ย. 58- มี.ค.59</t>
  </si>
  <si>
    <t>นางสาวฐิติมา  จุลจินดา</t>
  </si>
  <si>
    <t>โครงการนิทรรศการผลงานนักศึกษาและเสวนาทางวิชาการ</t>
  </si>
  <si>
    <t>นางสุพัตรา  เพ็งเกลี้ยง</t>
  </si>
  <si>
    <t>โครงการวิทยาลัยรัตภูมิพบปะผู้ปกครอง</t>
  </si>
  <si>
    <t>ผศ.ภาวนา  พุ่มไสว</t>
  </si>
  <si>
    <t>ธ.ค. - ส.ค. 59</t>
  </si>
  <si>
    <t>โครงการ  PR JOUNIOR  นักประชาสัมพันธ์รุ่นเยาว์</t>
  </si>
  <si>
    <t>โครงการพัฒนาห้องสมุดและส่งเสริมการอ่าน</t>
  </si>
  <si>
    <t>ผู้เข้าร่วมโครงการได้รับความรู้จากการอ่านเพิ่มขึ้น</t>
  </si>
  <si>
    <t>พ.ย. -ธ.ค. 58</t>
  </si>
  <si>
    <t>น.ส. ทิพย์มณี  ขุนฤทธิ์</t>
  </si>
  <si>
    <t>083-1958540</t>
  </si>
  <si>
    <t>โครงการพัฒนาอาจารย์ด้านทักษะและความเชี่ยวชาญ</t>
  </si>
  <si>
    <t>089-9161467</t>
  </si>
  <si>
    <t>โครงการอบรมเชิงปฏิบัติการพัฒนาอาจารย์สู่ตำแหน่งทางวิชาการ</t>
  </si>
  <si>
    <t>ร้อยละ 80 ของผู้เข้าร่วมโครงการเข้าใจหลักเกณฑ์และขั้นตอนการขอตำแหน่งทางวิชาการ</t>
  </si>
  <si>
    <t>ร้อยละ 50 ของผู้เข้าร่วมโครงการมีเอกสารประกอบการสอน หรือบทความทางวิจัย</t>
  </si>
  <si>
    <t>น.ส. น้ำเพ็ญ  พรหมประสิทธ์</t>
  </si>
  <si>
    <t>087-2965069</t>
  </si>
  <si>
    <t>โครงการพัฒนาศักยภาพบุคลากรวิทยาลัยรัตภูมิ</t>
  </si>
  <si>
    <t>โครงการพัฒนาหลักสูตร</t>
  </si>
  <si>
    <t xml:space="preserve">พัชรินทร์  บุญนุ่น              </t>
  </si>
  <si>
    <t>โครงการสัมมนาเชิงปฏิบัติการด้านการสอบบัญชี : Auditing in Practice</t>
  </si>
  <si>
    <t>โครงการอบรมการเป็นผู้ประกอบการใหม่ให้แก่นักศึกษา</t>
  </si>
  <si>
    <t>โครงการเตรียมความพร้อมเพื่อสอบมาตรฐานวิชาชีพนักศึกษา</t>
  </si>
  <si>
    <t>สาขาบริหาร</t>
  </si>
  <si>
    <t>สาขาอุตสาหกรรม</t>
  </si>
  <si>
    <t>โครงการเข้าร่วมแข่งขันทักษะทางวิชาการและวิชาชีพ</t>
  </si>
  <si>
    <t>ธ.ค.58 - ส.ค. 59</t>
  </si>
  <si>
    <t>น.ส. สุพัตรา  เพ็งเกลี้ยง</t>
  </si>
  <si>
    <t>โครงการทดสอบสมรรถนะวิชาชีพระดับประกาศนียบัตรวิชาชีพชั้นสูง</t>
  </si>
  <si>
    <t>ร้อยละ 80 ของผู้เข้าร่วมแข่งขันมีความรู้เข้าในการทำเว็บไซต์เพิ่มขึ้น</t>
  </si>
  <si>
    <t>นักศึกษาที่เข้าร่วมการแข่งขันนำความรู้มาประยุกต์ใช้กับทักษะวิชาชีพ</t>
  </si>
  <si>
    <t>โครงการส่งนักศึกษาแข่งขันทักษะ</t>
  </si>
  <si>
    <t>โครงการประหยัดพลังงานไฟฟ้า</t>
  </si>
  <si>
    <t>นายภาณุมาศ  สุยบางดำ</t>
  </si>
  <si>
    <t>กิจกรรมย่อยที่ 1  ศึกษาและจัดทำแผนผังแม่บท</t>
  </si>
  <si>
    <t>ร้อยละ 80 ของผู้เข้าร่วมโครงการได้รับความรู้เพิ่มขึ้น</t>
  </si>
  <si>
    <t>ผู้เข้าร่วมโครงการสามารถนำความรู้ไปใช้ประโยชน์ได้ในระดับดีและมีผังแม่บท</t>
  </si>
  <si>
    <t>กิจกรรมย่อยที่ 2 จัดทำธนาคารขยะและการบริหารจัดการวัสดุเหลือใช้</t>
  </si>
  <si>
    <t>ร้อยละ 80 ของผู้เข้าร่วมโครงการธนาคารขยะและการบริหารจัดการวัสดุเหลือใช้</t>
  </si>
  <si>
    <t>มีธนาคารขยะและการบริหารจัดการวัสดุเหลือใช้</t>
  </si>
  <si>
    <t>ผู้เข้าร่วมโครงการมีตระหนักในการทำนุบำรุงศิลปวัฒนธรรมไทยและอนุรักษ์สิ่งแวดล้อม</t>
  </si>
  <si>
    <t>นายธวัชชัย ซ้ายศรี</t>
  </si>
  <si>
    <t>0862900605</t>
  </si>
  <si>
    <t>โครงการกิจกรรมวันมาฆบูชา</t>
  </si>
  <si>
    <t>น.ส.กฤษณาพร นวนสระ</t>
  </si>
  <si>
    <t>0923679784</t>
  </si>
  <si>
    <t>0822026821</t>
  </si>
  <si>
    <t>นางธมลชนก  คงขวัญ</t>
  </si>
  <si>
    <t>0851546291</t>
  </si>
  <si>
    <t>โครงการพิธีมอบเกียรติบัตรนักศึกษาประกาศนียบัตรวิชาชีพชั้นสูง</t>
  </si>
  <si>
    <t>พัฒนาระบบควบคุมอุปกรณ์ไฟฟ้าภายในอาคารโดยใช้ไมโครคอนโทรลเลอร์ผ่านอินเทอร์เน็ต</t>
  </si>
  <si>
    <t>วิจัยถ่ายทอด</t>
  </si>
  <si>
    <t>การผลิตไบโอดีเซลจากน้ำมันประเภทกรดไขมันอิสระต่ำโดยใช้คลื่นไมโครเวฟ</t>
  </si>
  <si>
    <t>การพัฒนาแอพพลิเคชั่นประชาสัมพันธ์และรับสมัครโควตาวิทยาลัยรัตภูมิผ่านสมาร์ทโฟน</t>
  </si>
  <si>
    <t>การพัฒนาชุดฝึกเครื่องยนต์แก๊สโซลีนควบคุมด้วยอิเล็กทรอนิกส์</t>
  </si>
  <si>
    <t>การพยากรณ์มูลค่าทางบัญชี, กำไรทางบัญชี, ปัจจัยทางเศรษฐกิจที่ส่งผลกระทบกับการอธิบายราคาหลักทรัพย์ ของบริษัทที่จดทะเบียนในตลาดหลักทรัพย์แห่งประเทศไทย โดยใช้ระบบชำนาญการ</t>
  </si>
  <si>
    <t>การประยุกต์เศรษฐกิจพอเพียงสู่ภาคท้องถิ่น อำเภอคลองหอยโข่ง จังหวัดสงขลา: แนวทางการสร้างทฤษฏีจากข้อมูล</t>
  </si>
  <si>
    <t>ความเป็นไปได้ในการพัฒนาเส้นทางการท่องเที่ยวเพื่อการเรียนรู้สู่ประชาคมอาเซียนของอำเภอรัตภูมิ จังหวัดสงขลา</t>
  </si>
  <si>
    <t>การสำรวจกลยุทธ์การปรับตัวของร้านค้าปลีกดั้งเดิมหลังการเข้ามาของร้านค้าปลีกสมัยใหม่</t>
  </si>
  <si>
    <t>ระบบบันทึกข้อมูลการทำธุรกรรมการเงิน กลุ่มออมทรัพย์ เพื่อการผลิตบ้านหนองไม้แก่น ต.ท่าชะมวง อ.รัตภูมิ จ.สงขลา</t>
  </si>
  <si>
    <t>อิทธิพลของเปลือกหอยนางรมบดที่มีผลกระทบต่อค่ากำลังอัดของคอนกรีตบล็อก</t>
  </si>
  <si>
    <t>ต.ค.58-  ก.ย. 59</t>
  </si>
  <si>
    <t>นายทวิช กล้าแท้</t>
  </si>
  <si>
    <t>0841497426</t>
  </si>
  <si>
    <t>ระบบสารสนเทศเพื่อการจัดการครุภัณฑ์คอมพิวเตอร์ กรณีศึกษา    งานวิทยบริการ</t>
  </si>
  <si>
    <t>นางอารีรัตน์  ชูพันธ์</t>
  </si>
  <si>
    <t>o899782438</t>
  </si>
  <si>
    <t>การเตรียมและการศึกษาประสิทธิภาพการดูดซับของสีย้อมโดยแกลบดัดแปร</t>
  </si>
  <si>
    <t>นางสาวสุธาทิพย์  เจียรศิริ</t>
  </si>
  <si>
    <t>o840981728</t>
  </si>
  <si>
    <t>การพัฒนารูปแบบการเรียนการสอนเพื่อพัฒนาทักษะในศตวรรษที่ 21 สำหรับการศึกษาด้านวิศวกรรม เรื่องการใช้งานสมองกลฝังตัวสำหรับวิศวกรรมระบบควบคุม</t>
  </si>
  <si>
    <t>ต.ค. 58- ก.ย. 59</t>
  </si>
  <si>
    <t>นายอาคม  ลักษณะสกุล</t>
  </si>
  <si>
    <t>0899922082</t>
  </si>
  <si>
    <t xml:space="preserve">อิทธิพลของเปลือกหอยนางรมบดที่มีผลกระทบต่อค่ากำลังอัดและ  การหดตัวแบบออโตจีเนียสของซีเมนต์เพสต์     </t>
  </si>
  <si>
    <t>การศึกษาสภาพปัญหาและความต้องการมีส่วนร่วมของชุมชนเพื่อวางแนวทางการจัดการท่องเที่ยว อ.ขนอม จ.นครศรีธรรมราช</t>
  </si>
  <si>
    <t>นางพิมพรรณ  จิตนุพงษ์</t>
  </si>
  <si>
    <t>0800579931</t>
  </si>
  <si>
    <t>การศึกษาคุณสมบัติของไฟเบอร์ซีเมนต์ผสมเส้นใยจากต้นปาล์ม</t>
  </si>
  <si>
    <t>นายประสาร  จิตร์เพชร</t>
  </si>
  <si>
    <t>0954268008</t>
  </si>
  <si>
    <t>การศึกษาและออกแบบวงจรพุช-พูลคอนเวอร์เตอร์ ชนิดหลายเอาท์พุทประสิทธิภาพสูงสำหรับเซลล์พลังงานแสงอาทิตย์</t>
  </si>
  <si>
    <t>0836514148</t>
  </si>
  <si>
    <t>การบัญชีต้นทุนสิ่งแวดล้อมกับการยอมรับของผู้มีส่วนได้เสีย:         การตรวจสอบเชิงประจักษ์ของกองทุนพัฒนาชุมชนในพื้นที่รอบโรงไฟฟ้าประเทศไทย</t>
  </si>
  <si>
    <t>ผศ.ขวัญหทัย  ใจเปี่ยม</t>
  </si>
  <si>
    <t>o896522103</t>
  </si>
  <si>
    <t xml:space="preserve">นางกมลนันท์  ชีวรัตนาโชติ </t>
  </si>
  <si>
    <t>0805287222</t>
  </si>
  <si>
    <t>การเพิ่มศักยภาพทางการท่องเที่ยวเชิงเกษตรตามแนวทางการพัฒนาพื้นที่ลุ่มน้ำปากพนังอันเนื่องมาจากพระราชดำริ</t>
  </si>
  <si>
    <t>นางสาวน้ำฝน  จันทร์นวล</t>
  </si>
  <si>
    <t>0883996498</t>
  </si>
  <si>
    <t>การจัดทำบัญชีธุรกิจชุมชนภายใต้โครงการหนึ่งตำบลหนึ่งผลิตภัณฑ์ในพื้นที่อำเภอขนอม จังหวัดนครศรีธรรมราช</t>
  </si>
  <si>
    <t>0872741122</t>
  </si>
  <si>
    <t>0898733183</t>
  </si>
  <si>
    <t>กิจกรรมย่อยที่1 : ครั้งที่ 1</t>
  </si>
  <si>
    <t>กิจกรรมย่อยที่ 2 : ครั้งที่ 2</t>
  </si>
  <si>
    <t>กิจกรรมย่อยที่  2 :  ศึกษาดูงานและสร้างเครือข่ายความร่วมมือทางด้านวิชาการ  กับภาควิชาวิศวกรรมโยธา</t>
  </si>
  <si>
    <t>ความพึงพอใจของผู้ร่วมโครงการไม่น้อยกว่าร้อยละ 80</t>
  </si>
  <si>
    <t>พัฒนาหลักสูตรและกระบวนการจัดการเรียนการสอนให้มีคุณภาพพร้อมเข้าสู่การแข่งขันในระดับ AC</t>
  </si>
  <si>
    <t xml:space="preserve"> กิจกรรมย่อยที่1  : จัดทำวีดีทัศน์แนะนำวิทยาเขตตรัง</t>
  </si>
  <si>
    <t xml:space="preserve"> กิจกรรมย่อยที่2 : จัดทำจดหมายข่าว</t>
  </si>
  <si>
    <t xml:space="preserve"> กิจกรรมย่อยที่ 3 : จัดทำ แผ่นพับแนะนำวิทยาเขตตรัง</t>
  </si>
  <si>
    <t xml:space="preserve"> กิจกรรมย่อยที่4 : ประชาสัมพันธ์ผ่านสื่อวิทยุ</t>
  </si>
  <si>
    <t>กิจกรรมย่อยที่ 1 : สัมมนาครูแนะแนว</t>
  </si>
  <si>
    <t>กิจกรรมย่อยที่ 2 : ออกแนะแนวสัญจร</t>
  </si>
  <si>
    <t>กิจกรรมย่อยที่ 1 : ส่งท้ายปีเก่าต้อนรับปีใหม่และวันเด็ก</t>
  </si>
  <si>
    <t xml:space="preserve">กิจกรรมย่อยที่ 2. :  วันมหาสงกรานต์ </t>
  </si>
  <si>
    <t>กิจกรรมย่อยที่ 1 : ครั้งที่ 1</t>
  </si>
  <si>
    <t>กิจกรรมย่อยที่ 3 :  ครั้งที่ 3</t>
  </si>
  <si>
    <t>กิจกรรมย่อยที่ 4 :  ครั้งที่ 4</t>
  </si>
  <si>
    <t>กิจกรรมย่อยที่ 1 :  ครั้งที่ 1</t>
  </si>
  <si>
    <t>กิจกรรมย่อยที่ 2 :  ครั้งที่ 2</t>
  </si>
  <si>
    <t>กิจกรรมย่อยที่ 1 : วิทยาเขตตรัง</t>
  </si>
  <si>
    <t>กิจกรรมย่อยที่ 2 : วิทยาเขตนครศรีธรรมราช (พื้นที่ไสใหญ่)</t>
  </si>
  <si>
    <t>กิจรรมย่อยที่ 3 : วิทยาเขตนครศรีธรรมราช (พื้นที่ทุ่งใหญ่)</t>
  </si>
  <si>
    <t xml:space="preserve">กิจกรรมย่อยที่ 4 : วิทยาลัยเทคโนโลยีอุตสาหกรรมและการจัดการ </t>
  </si>
  <si>
    <t>ผู้เข้าร่วมโครงการสามารถนำความรู่ไปใช้ประโยชน์ได้อยู่ในระดับมาก</t>
  </si>
  <si>
    <t>1. 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</si>
  <si>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 xml:space="preserve">7 ส    </t>
  </si>
  <si>
    <t>หน่วยงานผู้รับผิดชอบ</t>
  </si>
  <si>
    <t>กิจกรรมย่อยที่ 1 : ครั้งที่ 1 เทศบาลตำบลทุ่งสง</t>
  </si>
  <si>
    <t>กิจกรรมย่อยที่ 2 : ครั้งที่ 2 องค์การบริหารส่วนตำบลท่าดี</t>
  </si>
  <si>
    <t>กิจกรรมย่อยที่ 3 : ครั้งที่ 3 องค์การบริหารส่วนตำบลแหลม</t>
  </si>
  <si>
    <t>ผลผลิต</t>
  </si>
  <si>
    <t>กิจกรรมย่อยที่ 2 :  พื้นที่ไสใหญ่</t>
  </si>
  <si>
    <t>กิจกรรมย่อยที่ 1 : พื้นที่ทุ่งใหญ่</t>
  </si>
  <si>
    <t>กิจกรรมย่อยที่ 1  : โครงการแสดงผลงานวิชาการและการประกวดแข่งขันวิชาการเกษตรศาสตร์  ไสใหญ่</t>
  </si>
  <si>
    <t>กิจกรรมย่อยที่2 : โครงการแสดงผลงานวิชาการและการประกวดแข่งขันวิชาการเกษตรศาสตร์  ทุ่งใหญ่</t>
  </si>
  <si>
    <t>กิจกรรมย่อยที่ 1 :  การอบรมให้ความรู้เกี่ยวกับมาตรฐานวิชาชีพระดับปวส. บริหาร</t>
  </si>
  <si>
    <t>กิจกรรมย่อยที่ 2 : การอบรมให้ความรู้เกี่ยวกับมาตรฐานวิชาชีพระดับปวส. ช่างอุตสาหกรรม</t>
  </si>
  <si>
    <t>กิจกรรมย่อยที่ 3 :  การอบรมให้ความรู้เกี่ยวกับมาตรฐานวิชาชีพระดับปริญญาตรี</t>
  </si>
  <si>
    <t>กิจกรรมย่อยที่ 4 :  Pretest มาตรฐานวิชาชีพระดับ ปวส./ป.ตรี</t>
  </si>
  <si>
    <t xml:space="preserve">กิจกรรมย่อยที่  1  การประชุมวิชาการระดับชาติมหาวิทยาลัยเกษตรศาสตร์ </t>
  </si>
  <si>
    <t xml:space="preserve">กิจกรรมย่อยที่  2  การประชุมวิชาการเครือข่ายวิศวกรรมไฟฟ้า </t>
  </si>
  <si>
    <t>กิจกรรมย่อยที่ 3 : โครงการนิทรรศการวิชาการด้านอุตสาหกรรมเกษตร ครั้งที่ 3</t>
  </si>
  <si>
    <t>โครงการอบรมเตรียมความพร้อมสหกิจศึกษาของคณะวิทยาศาสตร์และเทคโนโลยี</t>
  </si>
  <si>
    <t>สภาวะที่เหมาะสมของการสกัดด้วยอัลตร้าซาวด์เสริมและศักยภาพการต้านอนุมูลอิสระของสารประกอบฟีนอลิกจากผักพื้นบ้านภาคใต้ของไทย</t>
  </si>
  <si>
    <t>ต.ค 58 -ก.ย 59</t>
  </si>
  <si>
    <t>การคัดเลือกและศึกษา Bifidobacteria จากมูลทารกที่มีคุณสมบัติของโพรไบโอติกและความสามารถในการผลิตโฟเลต</t>
  </si>
  <si>
    <t>การอบแห้งจำปาดะด้วยพลังงานจากแสงอาทิตย์ร่วมกับสารกักเก็บพลังงานความร้อน</t>
  </si>
  <si>
    <t>การประยุกต์ใช้สารแบคเทอริโอซินจากเชื้อ Enterococcus faecium PDS-R9 ในปลาดุกร้า</t>
  </si>
  <si>
    <t>ผศ.ศิรินาถ ศรีอ่อนนวล</t>
  </si>
  <si>
    <t>การปรับปรุงคุณภาพปลาสีเสียดเค็มโดยใช้สารทดแทนเกลือ โซเดียมคลอไรด์และการใช้ฟิล์มเคลือบผิวที่บริโภคได้และการเพิ่มมูลค่าเป็นผลิตภัณฑ์พร้อมบริโภค</t>
  </si>
  <si>
    <t>ความชุกชุมของแพลงก์ตอนพืชและชนิดของแบคทีเรียกลุ่มโคลิฟอร์ม ที่พบในดิน น้ำ กุ้ง ในบ่อเลี้ยงกุ้งขาวแวนนาไม จังหวัดตรัง  เพื่อพัฒนาระบบการเลี้ยงอย่างปลอดภัย      </t>
  </si>
  <si>
    <t>การออกแบบและสร้างเครื่องเตือนภัยดินถล่มแบบไร้สายพลังงานผสมผสานสำหรับพื้นที่ชุมชนเสี่ยงภัย</t>
  </si>
  <si>
    <t>การจัดการประมงกุ้งมังกร (Panulirus spp.) อย่างยั่งยืนเพื่อชุมชนประมง</t>
  </si>
  <si>
    <t>การประยุกต์ใช้ระบบเครือข่ายกล้องวิดีโอแบบไร้สายสำหรับติดตามการกัดเซาะชายฝั่งบริเวณหาดราชมงคล จังหวัดตรัง</t>
  </si>
  <si>
    <t>คุณค่าทางโภชนาการและสภาวะที่เหมาะสมในการผลิตเห็ดแครงแห้ง</t>
  </si>
  <si>
    <t>ระดับโปรตีนที่เหมาะสมในอาหารสำเร็จรูปสำหรับตัวอ่อนระยะต่างๆ ของปูแสม Episesarma singaporense</t>
  </si>
  <si>
    <t>การศึกษาการเพาะเลี้ยงเส้นใยเห็ดเสม็ดบนอาหารสังเคราะห์และฤทธิ์ทางชีวภาพของเห็ดเสม็ด</t>
  </si>
  <si>
    <t>การบำบัดน้ำกากส่าจากการผลิตสุราพื้นบ้านด้วยระบบแอนแอโรบิกและแอโรบิก</t>
  </si>
  <si>
    <t>การติดตามอัตราการรอดและการเจริญเติบโตของปลาการ์ตูนส้มขาว (Amphiprion ocellaris Cuvier, 1830) ที่ปล่อยคืนสู่ธรรมชาติแบบใช้กรงครอบ บริเวณเกาะม้า จังหวัดตรัง</t>
  </si>
  <si>
    <t>การผลิตกระถางเพาะชำจากกากกาแฟร่วมกับปูนขาวจากเปลือกหอย</t>
  </si>
  <si>
    <t>การผลิตเชื้อเพลิงจากเศษเหลือทิ้งในการผลิตใบจาก</t>
  </si>
  <si>
    <t>การศึกษาการกระจายและการเปลี่ยนแปลงของอุณหภูมิภายในบ่อดิน</t>
  </si>
  <si>
    <t>การออกแบบระบบผลิตพลังงานไฟฟ้าจากคลื่นในทะเล</t>
  </si>
  <si>
    <t>การทดลองใช้กากเนื้อเมล็ดในปาล์มน้ำมันหมักเพื่อลดต้นทุนค่าอาหารสำหรับการเลี้ยงปลากะพงขาว</t>
  </si>
  <si>
    <t>ผลของเชื้อราท้องถิ่น Aspergillus niger SVT1 ในอาหารผสมต่อเจริญเติบโตของปลานิลแดง</t>
  </si>
  <si>
    <t>เปรียบเทียบสมบัติทางเคมี กายภาพ และสารอาหารของข้าวกล้องและข้าวนึ่งสังข์หยดที่ปลูกต่างพื้นที่</t>
  </si>
  <si>
    <t>แนวทางการอนุรักษ์และฟื้นฟูภูมิปัญญาการทำผลิตภัณฑ์การจักสานเตยปาหนัน ตำบลบ่อหิน อำเภอสิเกา จังหวัดตรัง</t>
  </si>
  <si>
    <t>การศึกษาประสิทธิภาพด้านเทคนิคและความเข้มแสงของหลอดไฟฟลูออเรสเซนต์ ที่ใช้ในห้องเรียน  มหาวิทยาลัยเทคโนโลยีราชมงคลศรีวิชัย วิทยาเขตตรัง หลังการใช้งาน 3 ปี</t>
  </si>
  <si>
    <t>การพัฒนาสื่อแอนิเมชั่น 2 มิติ เรื่องขั้นตอนการเพาะปลูกและแปรรูปยางพาราสำหรับนักศึกษาสาขาวิชาพืชศาสตร์</t>
  </si>
  <si>
    <t>การประชาสัมพันธ์การท่องเที่ยวจังหวัดตรัง ผ่านแอพลิเคชั่นบนระบบปฏิบัติการแอนดรอยด์</t>
  </si>
  <si>
    <t>ผลการเสริมซากเซลล์เดียวจากสาหร่ายทะเลในสาหร่ายเซลล์เดียวผสมต่อการเลี้ยงฮาร์แพคติคอยด์โคพีพอด Euterpina acutifrons</t>
  </si>
  <si>
    <t>ผลของปัจจัยสิ่งแวดล้อมที่มีต่อการปลูกหญ้าทะเลในจังหวัดตรัง</t>
  </si>
  <si>
    <t>การศึกษาปัจจัยและพฤติกรรมที่มีต่อแรงจูงใจต่อการใช้งานระบบอินเทอร์เน็ตความเร็วสูง โดยใช้แบบจำลองสมการโครงสร้าง</t>
  </si>
  <si>
    <t>ผลของตัวทำละลายต่อองค์ประกอบทางพฤกษเคมี ปริมาณสารประกอบฟีนอลิกและฤทธิ์ต้านอนุมูลอิสระสารสกัดจากพืชทนดี</t>
  </si>
  <si>
    <t>การใช้ประโยชน์ความหลากหลายทางชีวภาพในพื้นที่แหล่งท่องเที่ยวถ้ำเลเขากอบ จังหวัดตรัง สู่การพัฒนาแหล่งท่องเที่ยว       เชิงนิเวศอย่างมีส่วนร่วม</t>
  </si>
  <si>
    <t>ผลของสารสกัดจากพืชที่มีแทนนินต่อฤทธิ์ต้านอนุมูลอิสระและ   ยับยั้งเอนไซม์ไทโรซิเนส</t>
  </si>
  <si>
    <t>กลยุทธ์เพื่อลดการทำประมงปูม้า (Portunus pelagicus Linnaeus, 1758) ที่มีไข่นอกกระดองจากชาวประมงขนาดเล็ก กรณีศึกษาจังหวัดตรัง</t>
  </si>
  <si>
    <t>การเปรียบเทียบความคุ้มค่าในการลงทุนทำสวนปาล์มน้ำมันระหว่างพื้นที่ราบกับพื้นที่ลุ่มในจังหวัดตรัง</t>
  </si>
  <si>
    <t>การประยุกต์ใช้ปรัชญาเศรษฐกิจพอเพียงในชีวิตประจำวันของประชาชนหมู่ 3 ตำบลไม้ฝาด  อ.สิเกา   จ.ตรัง</t>
  </si>
  <si>
    <t>การแปลงเวฟเล็ตและโครงข่ายปราสาทเทียมสำหรับการพยากรณ์โหลดไฟฟ้าระยะสั้น ในตลาดซื้อขายไฟฟ้า</t>
  </si>
  <si>
    <t>ปัจจัยที่อิทธิพลต่อการตัดสินใจซื้อบ้านจัดสรรในเขตอำเภอเมือง จังหวัดตรัง</t>
  </si>
  <si>
    <t>ผศ.อลิสา</t>
  </si>
  <si>
    <t>อ.จันทิรา</t>
  </si>
  <si>
    <t>1. การศึกษาอาหารพื้นบ้านโดยใช้แนวคิดภูมิปัญญาท้องถิ่นชุมชนตามสายน้ำคลองท่าแพ จังหวัดนครศรีธรรมราช</t>
  </si>
  <si>
    <t>2. การพัฒนาอาหารพื้นบ้านตามสายน้ำคลองท่าแพ จังหวัดนครศรีธรรมราชเพื่อเพิ่มมูลค่าตามหลักเศรษฐกิจพอเพียง</t>
  </si>
  <si>
    <t>ผศ.พูลทรัพย์</t>
  </si>
  <si>
    <t>3. การพัฒนาช่องทางการจัดจำหน่ายผลิตภัณฑ์อาหารพื้นบ้านตามสายน้ำคลองท่าแพ จังหวัดนครศรีธรรมราช เพื่อสร้างความเข้มแข็งอย่างยั่งยืน</t>
  </si>
  <si>
    <t>อ.สุภาพร</t>
  </si>
  <si>
    <t xml:space="preserve">4. การพัฒนาระบบสารสนเทศภูมิศาสตร์ด้านอาหารพื้นบ้านตาม สายน้ำ คลองท่าแพ จังหวัดนครศรีธรรมราช </t>
  </si>
  <si>
    <t>ดร.กัลยาณี</t>
  </si>
  <si>
    <t>การศึกษาและพัฒนาระบบสารสนเทศภูมิศาสตร์ปราชญ์ชาวบ้านด้านแพทย์แผนไทย กรณีศึกษา เทศบาลตำบลถ้ำใหญ่ อำเภอทุ่งสง จังหวัดนครศรีธรรมราช</t>
  </si>
  <si>
    <t>การศึกษาและพัฒนาระบบสารสนเทศ เส้นทางและรูปแบบกิจกรรมการท่องเที่ยวเชิงเกษตรจังหวัดสุราษฎร์ธานี</t>
  </si>
  <si>
    <t>การสื่อสารทางการตลาดที่มีความสัมพันธ์ต่อพฤติกรรมการซื้อผลิตภัณฑ์เวชสำอางและเครื่องสำอางค์จากธรรมชาติและสมุนไพรของผู้บริโภคในเขตพื้นที่จังหวัดนครศรีธรรมราช</t>
  </si>
  <si>
    <t>089-8224140</t>
  </si>
  <si>
    <t>การพัฒนาออนโทโลยีสำหรับโภชนาการเด็กวัยก่อนเรียน</t>
  </si>
  <si>
    <t>การวิเคราะห์การตลาดธุรกิจสปาปลา เพื่อการแข่งขันและยกระดับคุณภาพเชิงพาณิชย์ต้นแบบ  จังหวัดนครศรีธรรมราช</t>
  </si>
  <si>
    <t>อ.สุพัตรา</t>
  </si>
  <si>
    <t>083-1038264</t>
  </si>
  <si>
    <t>พัฒนารูปแบบการแบ่งปันและเผยแพร่ความรู้ด้านวัฒนธรรมผ่านระบบออนไลน์ เพื่อสนับสนุนการท่องเที่ยวเชิงวัฒนธรรมในจังหวัดนครศรีธรรมราช โดยใช้เทคนิค Users Generated Content</t>
  </si>
  <si>
    <t>คุณภาพชีวิตของผู้สูงอายุภายใต้การดูแลของสมาชิกในครอบครัว กรณีศึกษา จังหวัดนครศรีธรรมราช</t>
  </si>
  <si>
    <t>การจัดการโซ่อุปทานกลุ่มวิสาหกิจชุมชนข้าวสังข์หยด จังหวัดพัทลุง</t>
  </si>
  <si>
    <t>ผศ.สุกัลยา</t>
  </si>
  <si>
    <t>089-871-8810</t>
  </si>
  <si>
    <t>การจัดการโลจิสติกส์ของอุตสาหกรรมเครื่องถมเมืองนคร           จังหวัดศรีธรรมราช</t>
  </si>
  <si>
    <t>087-280-2318</t>
  </si>
  <si>
    <t>ผศ.พนิดา</t>
  </si>
  <si>
    <t>081-787-2253</t>
  </si>
  <si>
    <t>การศึกษาแนวทางการบริหารงานด้านบัญชีและภาษีภายใต้หลักบรรษัทภิบาลที่ดี สำหรับผู้ประกอบการวิสาหกิจขนาดกลางและขนาดย่อมกลุ่มจังหวัดภาคใต้ฝั่งอ่าวไทยเพื่อสร้างความยั่งยืนทางเศรษฐกิจ</t>
  </si>
  <si>
    <t>กลยุทธ์การตลาดเชิงสร้างสรรค์ที่ส่งผลต่อความสำเร็จของผลิตภัณฑ์แพทย์ทางเลือกจากเอกลักษณ์ไทยสู่สากล</t>
  </si>
  <si>
    <t>การสร้างความเข้มแข็งทางการตลาดให้กับผู้เลี้ยงหมูขี้พร้าในพื้นที่จังหวัดนครศรีธรรมราช เพื่อการพัฒนาอย่างยั่งยืน</t>
  </si>
  <si>
    <t>อ.เจษฎา</t>
  </si>
  <si>
    <t>การวิเคราะห์ปัจจัยเพื่อสร้างความได้เปรียบในการแข่งขันสำหรับผู้ประกอบการอุตสาหกรรมไม้ยางพาราแปรรูปในประเทศไทย</t>
  </si>
  <si>
    <t>ผลตอบแทนทางการเงินและการตลาดของการลงทุนผลิตไม้ผลเศรษฐกิจ ในฤดูกาลและนอกฤดูกาล ในจังหวัดนครศรีธรรมราช</t>
  </si>
  <si>
    <t xml:space="preserve">ผศ.สุกัลยา </t>
  </si>
  <si>
    <t>การวิเคราะห์ต้นทุนและผลตอบแทนทางการเงินของการลงทุนเลี้ยงแพะของวิสาหกิจชุมชนกลุ่มเลี้ยงแพะในเขตจังหวัดนครศรีธรรมราช</t>
  </si>
  <si>
    <t>อ.ภูษณะ</t>
  </si>
  <si>
    <t>กลยุทธ์ช่องทางการตลาดเพื่อสร้างความเข้มแข็งให้กับผลิตภัณฑ์ของที่ระลึก ในเขตจังหวัดกระบี่ กรณีศึกษาผลิตภัณฑ์เรือหัวโทงจำลอง</t>
  </si>
  <si>
    <t>อ.เย็นจิต</t>
  </si>
  <si>
    <t>ศึกษาความสัมพันธ์ของกลยุทธ์การจัดการต้นทุนกับผลตอบแทนของการผลิตขนมลา  ในจังหวัดนครศรีธรรมราช</t>
  </si>
  <si>
    <t>อ.อัญชลี</t>
  </si>
  <si>
    <t>การจัดการโลจิสติกส์ผลิตภัณฑ์หนึ่งตำบลหนึ่งผลิตภัณฑ์ (OTOP) จังหวัดนครศรีธรรมราช</t>
  </si>
  <si>
    <t>อ.เกศกุฎา</t>
  </si>
  <si>
    <t>อ.พัชรี</t>
  </si>
  <si>
    <t>อ.เฉลิมเกียรติ</t>
  </si>
  <si>
    <t>การสื่อสารการตลาดที่มีผลต่อการตัดสินใจซื้อผลิตภัณฑ์“เคยปลา” ของผู้บริโภคในพื้นที่ ลุ่มน้ำปากพนัง</t>
  </si>
  <si>
    <t>อ.สิทธิชัย</t>
  </si>
  <si>
    <t>อ.สุวัฒนา</t>
  </si>
  <si>
    <t>การจัดการโซ่อุปทานส้มโอทับทิมสยามนครศรีธรรมราช</t>
  </si>
  <si>
    <t>การศึกษาการผลิตเอทานอลจากเปลือกผลตาลโตนดสุก</t>
  </si>
  <si>
    <t>ออกแบบตกแต่งภายในอาคารสโมสรอาจารย์ มหาวิทยาลัยเทคโนโลยีราชมงคลศรีวิชัย สงขลา โดยใช้ผลิตภัณฑ์พื้นเมืองจังหวัดสงขลาและผ้าทอเกาะยอเป็นองค์ประกอบหลัก</t>
  </si>
  <si>
    <t>นายสุธรรม  มัควัลย์</t>
  </si>
  <si>
    <t>081-959-0853</t>
  </si>
  <si>
    <t>ศึกษาและพัฒนาเตาประหยัดพลังงาน</t>
  </si>
  <si>
    <t>นางสุปราณี  วุ่นศรี</t>
  </si>
  <si>
    <t>081-539-0193</t>
  </si>
  <si>
    <t>ประสิทธิผลของกิจกรรมเพลงภาษาอังกฤษต่อการเรียนรู้และความคงทนในการจำคำศัพท์</t>
  </si>
  <si>
    <t>น.ส.กิตติยา พิศุทธางกูร</t>
  </si>
  <si>
    <t xml:space="preserve">ศึกษาการตอบคำถาม Yes/No Questions ของนักศึกษา มหาวิทยาลัยเทคโนโลยีราชมงคลศรีวิชัย </t>
  </si>
  <si>
    <t>นายบูชา เหน็บบัว</t>
  </si>
  <si>
    <t>087-796-2599</t>
  </si>
  <si>
    <t>นายเมธัส  พานิช</t>
  </si>
  <si>
    <t>พฤติกรรมการทําและส่งการบ้านของนักศึกษามหาวิทยาลัยเทคโนโลยีราชมงคลศรีวิชัยสงขลา</t>
  </si>
  <si>
    <t>ปัจจัยที่มีผลต่อการพัฒนาทักษะการพูดภาษาอังกฤษของนักศึกษาหลักสูตรสาขาวิชาการท่องเที่ยว  คณะศิลปศาสตร์   มหาวิทยาลัยเทคโนโลยีราชมงคลศรีวิชัย</t>
  </si>
  <si>
    <t>น.ส.ศุภวรรณ ตันตสุทธกุล</t>
  </si>
  <si>
    <t>การขอร้องผ่านการเขียนบันทึกย่อของนักศึกษาไทยที่เรียนภาษาอังกฤษเป็นภาษาต่างประเทศ</t>
  </si>
  <si>
    <t>ศึกษาคุณลักษณะที่พึงประสงค์ของนักศึกษาฝึกงานเอกโภชนาการและการกำหนดอาหารตามความต้องการของสถานประกอบการ</t>
  </si>
  <si>
    <t>น.ส.ศิริวัลย์  พฤฒิวิลัย</t>
  </si>
  <si>
    <t>089-735-9490</t>
  </si>
  <si>
    <t>การสร้างแบบฝึกทักษะการใช้คำศัพท์ภาษาไทยเพื่อการสื่อสารที่ถูกต้อง : กรณีศึกษานักศึกษาที่ลงทะเบียนเรียนรายวิชาภาษาไทยเพื่อการสื่อสาร</t>
  </si>
  <si>
    <t>ว่าที่ร้อยตรีหญิงจุฑาฎา เทพวรรณ</t>
  </si>
  <si>
    <t>ผศ.สุมณฑา ดำรงเลาหพันธ์</t>
  </si>
  <si>
    <t>081-698-8688</t>
  </si>
  <si>
    <t>ปัจจัยในการอ่านตำราก่อนเข้าห้องเรียนของนักศึกษาหลักสูตรสาขาวิชา ภาษาอังกฤษเพี่อการสื่อสารสากลมหาวิทยาลัยเทคโนโลยีราชมงคลศรีวิชัย สงขลา</t>
  </si>
  <si>
    <t>น.ส.จุฑาภรณ์ ภารพบ</t>
  </si>
  <si>
    <t>085-926-9150</t>
  </si>
  <si>
    <t>การศึกษาความเป็นไปได้ของถ่านกัมมันต์จากทางปาล์มน้ำมันสำหรับปรับปรุงคุณภาพน้ำบาดาลบริเวณลุ่มน้ำทะเลสาบสงขลา ตำบลบางเขียด อำเภอสิงหนคร จังหวัดสงขลา</t>
  </si>
  <si>
    <t>นายพลชัย ขาวนวล</t>
  </si>
  <si>
    <t>089-653-5235</t>
  </si>
  <si>
    <t>การเพิ่มผลผลิตมีเทนจากการหมักร่วมระหว่างซีรัมจากโรงงานน้ำยางข้นกับของเสียกลีเซอรอลโดยใช้กระบวนการหมักแบบไร้อากาศ</t>
  </si>
  <si>
    <t>นายนพดล โพชกำเหนิด</t>
  </si>
  <si>
    <t>086-689-0920</t>
  </si>
  <si>
    <t>การสืบสานและอนุรักษ์อาหารพื้นบ้านของชุมชนบริเวณคาบสมุทร  สทิงพระ เพื่อส่งเสริมเศรษฐกิจชุมชนและการท่องเที่ยวเชิงวัฒนธรรม</t>
  </si>
  <si>
    <t>ศึกษาปริมาณความเข้มข้นของนิวไคลด์รังสีธรรมชาติ (40K 226Ra และ 232Th) และนิวไคลด์รังสีที่มนุษย์สร้างขึ้น (137Cs) ในอาหารประเภทผัก และน้ำดื่มในพื้นที่จังหวัดกระบี่  โดยใช้เทคนิคแกมมาสเปกโตรเมตรี</t>
  </si>
  <si>
    <t>น.ส.กาญจนพัฐ กลับทับลัง</t>
  </si>
  <si>
    <t>การพัฒนาธัญพืชอัดแท่งจากข้าวกล้องไรซ์เบอร์รี่ผสมมะละกออบแห้ง</t>
  </si>
  <si>
    <t>นางจินตนา เจริญเนตรกุล</t>
  </si>
  <si>
    <t>089-441-9540</t>
  </si>
  <si>
    <t>การใช้แป้งข้าวสังข์หยดในผลิตภัณฑ์บราวนี</t>
  </si>
  <si>
    <t>นายอภิวัน สมบูรณ์ดำรงกุล</t>
  </si>
  <si>
    <t>081-608-7457</t>
  </si>
  <si>
    <t>086-927-1159</t>
  </si>
  <si>
    <t>จิราภรณ์ ตันติพงศ์อาภา</t>
  </si>
  <si>
    <t>การประเมินประสิทธิภาพของบทเรียนออนไลน์สำหรับพัฒนาความรู้ คำศัพท์ในตัวอย่าง  แนวข้อสอบวัดระดับมาตรฐาน TOEIC : กรณีศึกษาของมหาวิทยาลัยเทคโนโลยีราชมงคลศรีวิชัย สงขลา</t>
  </si>
  <si>
    <t>ผศ.กันทริน รักษ์สาคล</t>
  </si>
  <si>
    <t>086-964-1901</t>
  </si>
  <si>
    <t>แนวทางการพัฒนาศักยภาพการสื่อความหมายการท่องเที่ยวเชิงสร้างสรรค์ในวิถีวัฒนธรรม โหนด นา เล ตำบลท่าหิน อำภอสทิงพระ จังหวัดสงขลา เพื่อการจัดการการท่องเที่ยวชุมชนอย่างยั่งยืน</t>
  </si>
  <si>
    <t>น.ส.เศวตฉัตร นาคุชาต</t>
  </si>
  <si>
    <t>084-359-9615</t>
  </si>
  <si>
    <t>ปัจจัยที่มีอิทธิพลต่อการตัดสินใจเลือกใช้บริการนำเที่ยวแบบเหมาจ่ายจากบริษัทนำเที่ยวในเขตอำเภอหาดใหญ่ จังหวัดสงขลา ของนักท่องเที่ยวชาวมาเลเซีย</t>
  </si>
  <si>
    <t>การศึกษาปริมาณใบชะมวง และกรรมวิธีที่เหมาะสมในการผลิตไอศกรีมเชอร์เบทใบชะมวง</t>
  </si>
  <si>
    <t>น.ส.วนิดา บุรีภักดี</t>
  </si>
  <si>
    <t>086-965-8706</t>
  </si>
  <si>
    <t>การพัฒนาผลิตภัณฑ์วุ้นเพื่อสุขภาพจากข้าวไรซ์เบอรี่</t>
  </si>
  <si>
    <t>นายนรินทร์ภพ ช่วยการ</t>
  </si>
  <si>
    <t>097-140-5193</t>
  </si>
  <si>
    <t>เงินแผ่นดิน</t>
  </si>
  <si>
    <t>งบดำเนินงานเงินรายได้</t>
  </si>
  <si>
    <t>งบดำเนินงานเงินแผ่นดิน</t>
  </si>
  <si>
    <t xml:space="preserve">  </t>
  </si>
  <si>
    <t xml:space="preserve">โครงการสัมมนาเชิงปฏิบัติการ การตรวจประเมินคุณภาพการศึกษาภายในระดับคณะ  ประจำปีการศึกษา  2558 </t>
  </si>
  <si>
    <t>โครงการสัมมนาเชิงปฏิบัติการ การตรวจประเมินคุณภาพการศึกษาภายในระดับหลักสูตร ประจำปีการศึกษา 2558</t>
  </si>
  <si>
    <t xml:space="preserve">โครงการสัมมนาเชิงปฏิบัติการพัฒนาและทบทวนผลการดำเนินงานประกันคุณภาพ </t>
  </si>
  <si>
    <t>โครงการฝึกอบรมการป้องกันการบรรเทาอัคคีภัยภายในอาคาร</t>
  </si>
  <si>
    <t>โครงการสร้างเสริมคุณธรรม จริยธรรมและปลูกฝังวินัยนักศึกษา</t>
  </si>
  <si>
    <t>โครงการบำเพ็ญประโยชน์ต่อสังคมและชุมชน</t>
  </si>
  <si>
    <t>โครงการก้าวย่างแห่งปัญญาด้วยคุณธรรมและจริยธรรม</t>
  </si>
  <si>
    <t>โครงการศิลปวัฒนธรรม - พิธีครอบครูช่าง</t>
  </si>
  <si>
    <t>โครงการเสริมสร้างศีลธรรมนักศึกษาสาขาวิศวกรรมโยธา</t>
  </si>
  <si>
    <t>ผศ.จำรูญ  สมบูรณ์</t>
  </si>
  <si>
    <t>081-5404935</t>
  </si>
  <si>
    <t>โครงการ EIC รักษ์ถิ่นใต้</t>
  </si>
  <si>
    <t>โครงการ EIC จิตอาสาพัฒนาสังคม</t>
  </si>
  <si>
    <t>น.ส.ลีลาวันต์  สุรชิต</t>
  </si>
  <si>
    <t>083-6592964</t>
  </si>
  <si>
    <t>โครงการลานวัฒนธรรมสัมพันธ์</t>
  </si>
  <si>
    <t>ว่าที่พันตรีจักกฤษ</t>
  </si>
  <si>
    <t>095-4408324</t>
  </si>
  <si>
    <t>โครงการค่ายเรียนรู้ปรัชญาในการดำรงชีวิตตามหลักเศรษฐกิจพอเพียง</t>
  </si>
  <si>
    <t>น.ส.กาญจนพัฐ  กลับทับ</t>
  </si>
  <si>
    <t>083-5438560</t>
  </si>
  <si>
    <t>โครงการจัดกิจกรรมสืบสานประเพณีวัฒนธรรมไทย</t>
  </si>
  <si>
    <t>086-6557925</t>
  </si>
  <si>
    <t>โครงการพัฒนาวัด พัฒนาจิต</t>
  </si>
  <si>
    <t>โครงการพัฒนาตนในรูปแบบกิจกรรมตามแนวคิดจิตตปัญญาศึกษา</t>
  </si>
  <si>
    <t>น.ส.วรรษวดี  แก้วประพันธ์</t>
  </si>
  <si>
    <t>084-8565769</t>
  </si>
  <si>
    <t>โครงการรับขวัญ รวมใจ น้องพี่คณะศิลปศาสตร์</t>
  </si>
  <si>
    <t>โครงการธรรมะพัฒนาชีวิต</t>
  </si>
  <si>
    <t>นางศศิธร  สุวรรณปัทมะ</t>
  </si>
  <si>
    <t>081-0974971</t>
  </si>
  <si>
    <t>โครงการสืบสานงานศิลป์ วิถีถิ่นใต้</t>
  </si>
  <si>
    <t>น.ส.ปวีณ์กร</t>
  </si>
  <si>
    <t>093-621414</t>
  </si>
  <si>
    <t>โครงการปลูกป่าชุมชนเฉลิมพระเกียรติสมเด็จพระนางเจ้าฯพระบรมราชินีนาถ</t>
  </si>
  <si>
    <t>น.ส.รวิวรรณ  พวงสอน</t>
  </si>
  <si>
    <t>089-6917250</t>
  </si>
  <si>
    <t>โครงการมารยาทงามส่งเสริมวัฒนธรรมไทย</t>
  </si>
  <si>
    <t>นายจิรายุ  สงเคราะห์</t>
  </si>
  <si>
    <t>080-7107532</t>
  </si>
  <si>
    <t>โครงการฝึกอบรมเชิงปฏิบัติการวิชาชีพงานผังเมือง</t>
  </si>
  <si>
    <t>โครงการสืบทอดประเพณีวันลอยกระทง</t>
  </si>
  <si>
    <t>โครงการสืบทอดประเพณีวันสงกรานต์</t>
  </si>
  <si>
    <t>โครงการแข่งขันกีฬามหาวิทยาลัยแห่งประเทศไทย ครั้งที่ 43</t>
  </si>
  <si>
    <t>โครงการทบทวนแผนกลยุทธ์ประจำปี 2558-2562 และจัดทำแผนปฏิบัติงานประจำปีงบประมาณ พ.ศ. 2559</t>
  </si>
  <si>
    <t>น.ส.วัสสิกา          ศรประดิษฐ์</t>
  </si>
  <si>
    <t>085-8918063</t>
  </si>
  <si>
    <t>โครงการฝึกอบรมการเป็นพิธีกรทางพุทธศาสนา</t>
  </si>
  <si>
    <t>ผศ.ประเสริฐ  คงแก้ว</t>
  </si>
  <si>
    <t>081-9587559</t>
  </si>
  <si>
    <t>โครงการผลงานวิชาการรับใช้สังคมกับการเข้าสู่ตำแหน่งทางวิชาการ</t>
  </si>
  <si>
    <t xml:space="preserve">อย่างน้อยร้อยละ 80  ของผู้เข้าร่วมโครงการได้รับความรู้เพิ่มขึ้น    </t>
  </si>
  <si>
    <t xml:space="preserve">ผู้เข้าร่วมโครงการสามารถนำความรู้ไปใช้ประโยชน์ได้อยู่ในระดับมาก   </t>
  </si>
  <si>
    <t>ต.ค. 58-ก.ย. 59</t>
  </si>
  <si>
    <t>1.  อย่างน้อยร้อยละ 80 ของผู้เข้าร่วมโครงการได้รับความรู้เพิ่มขึ้น          2.  โครงสร้างหลักสูตรปรับเปลี่ยนตามมาตรฐาน</t>
  </si>
  <si>
    <t>อ.กิตติศักดิ์  ทวีสินโสภา</t>
  </si>
  <si>
    <t>โครงการเตรียมความพร้อมนักศึกษาฝึกประสบการณ์วิชาชีพครูสหกิจ</t>
  </si>
  <si>
    <t>นางสาวฤทัย            ประทุมทอง</t>
  </si>
  <si>
    <t xml:space="preserve">มีกิจกรรมแลกเปลี่ยนประสบการณ์ด้านสหกิจศึกษาระหว่างผู้เข้าร่วมโครงการและศูนย์สหกิจศึกษาภาคใต้ตอนล่าง
</t>
  </si>
  <si>
    <t xml:space="preserve">อ.กลอยใจ ครุฑจ้อน  </t>
  </si>
  <si>
    <t>(แผนกบริการวิชาการและฝึกประสบการณ์วิชาชีพ)</t>
  </si>
  <si>
    <t xml:space="preserve"> แผนก บริการวิชาการและฝึกประสบการณ์วิชาชีพ ฝ่ายวิชาการและวิจัย </t>
  </si>
  <si>
    <t>นายเสนอ  สะอาด</t>
  </si>
  <si>
    <t>ผศ.ดร.พิเชษฐ์         พรหมใหม่</t>
  </si>
  <si>
    <t>นางสาวบุษราคัม       ทองเพชร</t>
  </si>
  <si>
    <t>นายพิทักษ์                สถิตวรรธนะ</t>
  </si>
  <si>
    <t>มิกิจกรรมแลกเปลี่ยนเรียนรู้ประสบการณ์/ทักษะวิชาชีพ/วิชาการภายในหน่วยงาน</t>
  </si>
  <si>
    <t>ผศ. ดร. จารุวัฒน์         เจริญจิต</t>
  </si>
  <si>
    <t>ผุ้เข้าร่วมโครงการมีความตระหนักในในการทำนุบำรุงศิลปวัฒนธรรมไทยและอนุรักษ์สิ่งแวดล้อม</t>
  </si>
  <si>
    <t>084-0684964</t>
  </si>
  <si>
    <t>081-4855803</t>
  </si>
  <si>
    <t>081-5995796</t>
  </si>
  <si>
    <t>กองแผน</t>
  </si>
  <si>
    <t>กบค.</t>
  </si>
  <si>
    <t>รายได้</t>
  </si>
  <si>
    <t>กปช.</t>
  </si>
  <si>
    <t>กองพัฒน์</t>
  </si>
  <si>
    <t>กองวิเทศน์</t>
  </si>
  <si>
    <t>เกษตร</t>
  </si>
  <si>
    <t>ครุ</t>
  </si>
  <si>
    <t>การจัดการ</t>
  </si>
  <si>
    <t>บริหารธุรกิจ</t>
  </si>
  <si>
    <t>วิทย์ฯ เทคโนฯ</t>
  </si>
  <si>
    <t>ประมง</t>
  </si>
  <si>
    <t>ศิลปะ</t>
  </si>
  <si>
    <t>สถาปัตย์</t>
  </si>
  <si>
    <t>สัตวแพทย์</t>
  </si>
  <si>
    <t>อก.</t>
  </si>
  <si>
    <t>โครงการจัดตั้งฯ</t>
  </si>
  <si>
    <t>สถาบันทรัพย์</t>
  </si>
  <si>
    <t>สถาบันวิจัย</t>
  </si>
  <si>
    <t>สภาคณาจารย์</t>
  </si>
  <si>
    <t>นคร</t>
  </si>
  <si>
    <t>ตรัง</t>
  </si>
  <si>
    <t>สภา</t>
  </si>
  <si>
    <t>สอ.</t>
  </si>
  <si>
    <t>วิทยบริการ</t>
  </si>
  <si>
    <t>สบ.</t>
  </si>
  <si>
    <t>ตสน</t>
  </si>
  <si>
    <t>รร</t>
  </si>
  <si>
    <t>รร.</t>
  </si>
  <si>
    <t>ส่วนกลาง</t>
  </si>
  <si>
    <t xml:space="preserve">กิจกรรมย่อยที่ 1 : โครงการพัฒนาภาษาต่างประเทศสำหรับนักศึกษาและบุคลากร </t>
  </si>
  <si>
    <t xml:space="preserve">กิจกรรมย่อยที่ 2 : การเขียนเอกสารสมัครงานเป็นภาษาอังกฤษ </t>
  </si>
  <si>
    <t xml:space="preserve">กิจกรรมย่อยที่3 :  ประชาสัมพันธ์ </t>
  </si>
  <si>
    <t xml:space="preserve">กิจกรรมที่4 :   ปรับปรุงภูมิทัศน์ </t>
  </si>
  <si>
    <t>กิจกรรมที่5 :   มัคคุเทศก์น้อยนักอนุรักษ์</t>
  </si>
  <si>
    <t>กิจกรรมที่6  :   ตกแต่งภูมิทัศน์พิพิธภัณฑ์สัตว์น้ำ</t>
  </si>
  <si>
    <t xml:space="preserve">กิจกรรมย่อยที่1 :  จัดแสดงพันธุ์สัตว์น้ำ </t>
  </si>
  <si>
    <t>กิจกรรมย่อยที่2 :  การจัดนิทรรศการ</t>
  </si>
  <si>
    <t>กิจกรรมย่อย1  :  จัดซื้ออาหารสัตว์</t>
  </si>
  <si>
    <t xml:space="preserve">กิจกรรมย่อยที่2 :  จัดซื้อยาและเวชภัณฑ์ต่างๆ </t>
  </si>
  <si>
    <t>กิจกรรมย่อยที่3 :  จ้างเหมาทำกรงสัตว์และจัดซื้อจัดหาพ่อแม่พันธุ์สัตว์</t>
  </si>
  <si>
    <t>กิจกรรมย่อยที่4  :  .จัดแสดงพันธุ์สัตว์</t>
  </si>
  <si>
    <t>กิจกรรมที่ 1 :   พบผู้ปกครองครั้งที่ 1</t>
  </si>
  <si>
    <t>กิจกรรมที่ 2 :   พบผู้ปกครองครั้งที่ 2</t>
  </si>
  <si>
    <t>กิจกรรมที่ 3 :  พบผู้ปกครองครั้งที่ 3</t>
  </si>
  <si>
    <t>กิจกรรมย่อยที่ 1 : โครงการนิทรรศการวิชาการด้านอุตสาหกรรมเกษตร ครั้งที่ 1</t>
  </si>
  <si>
    <t>กิจกรรมย่อยที่ 2 : โครงการนิทรรศการวิชาการด้านอุตสาหกรรมเกษตร ครั้งที่ 2</t>
  </si>
  <si>
    <t xml:space="preserve">กิจกรรมย่อยที่ 2 : ครั้งที่ 2  </t>
  </si>
  <si>
    <t xml:space="preserve">กิจกรรมย่อยที่ 1 : ครั้งที่ 1 </t>
  </si>
  <si>
    <t xml:space="preserve">กิจกรรมย่อยที่ 3 : ครั้งที่ 3 </t>
  </si>
  <si>
    <t>กิจกรรมย่อยที่ 4 : ครั้งที่ 4</t>
  </si>
  <si>
    <t xml:space="preserve">กิจกรรมย่อยที่ 2 : ครั้งที่ 2 </t>
  </si>
  <si>
    <t xml:space="preserve">กิจกรรมย่อยที่ 4 : ครั้งที่ 4 </t>
  </si>
  <si>
    <t xml:space="preserve">กิจกรรมย่อยที่2 : ครั้งที่ 2 </t>
  </si>
  <si>
    <t xml:space="preserve">โครงการประชุมสัมมนาเชิงปฏิบัติการการวิพากษ์หลักสูตร         อุตสาหกรรมศาสตรบัณฑิต  สาขาวิศวกรรมเครื่องกลเรือ  </t>
  </si>
  <si>
    <t>โครงการประชุมสัมมนาเชิงปฏิบัติการ การยกร่างหลักสูตร             อุตสาหกรรมศาสตรบัณฑิต  สาขาวิศวกรรมเครื่องกลเรือ</t>
  </si>
  <si>
    <r>
      <t>ค</t>
    </r>
    <r>
      <rPr>
        <i/>
        <sz val="16"/>
        <rFont val="Angsana New"/>
        <family val="1"/>
      </rPr>
      <t>ณะศิลปศาสตร์</t>
    </r>
  </si>
  <si>
    <t>วิทยาลัยเทคโนโลยีอุตสาหกรรมและการจัดการ</t>
  </si>
  <si>
    <t>สพ.ญ.เฉลิมขวัญ       เอื้อละพันธ์</t>
  </si>
  <si>
    <t>มีกิจกรรมแลกเปลี่ยนเรียนรู้ประสบการณ์ / ทักษะวิชาชีพภายในหน่วยงาน</t>
  </si>
  <si>
    <t>ผู้เข้าร่วมโครงการมีความรู้ความเข้าใจ     ร้อยละ 80</t>
  </si>
  <si>
    <t>ผู้เข้าร่วมโครงการบอกประเด็นความรู้หรือประสบการณ์ที่ได้รับเพิ่มขึ้นอย่างน้อย 1 เรื่อง</t>
  </si>
  <si>
    <t>ผู้เข้าโครงการได้รับรางวัลจากการประกวดแข่งขัน อย่างน้อย 1 รางวัล</t>
  </si>
  <si>
    <t>ผู้เข้าร่วมโครงการสามารถนำความรู้ไปใช้ได้อยู่ในระดับมาก</t>
  </si>
  <si>
    <t>ผู้เข้าร่วมโครงการนำความรู้ไปใช้ประโยชน์อย่างน้อยอยู่ในระดับมาก</t>
  </si>
  <si>
    <t xml:space="preserve">ผู้เข้าร่วมโครงการสามารถนำความรู้ไปใช้ประโยชน์ได้อยู่ในระดับมาก      </t>
  </si>
  <si>
    <t>ผศ.ดร.กิตติภูมิ               ศุภลักษณ์ปัญญา</t>
  </si>
  <si>
    <t>ผศ.ดร. ธีรวุฒิ                เลิศสุทธิชวาล</t>
  </si>
  <si>
    <t>สพ.ญ.เฉลิมขวัญ         เอื้อละพันธ์</t>
  </si>
  <si>
    <t>ผู้เข้าร่วมโครงการทุกคนบอกประเด็นความรู้ที่ได้รับ  อย่างน้อย  1  เรื่อง</t>
  </si>
  <si>
    <t>น.ส.  จุฬาลักษณ์         โรจนานุกูล</t>
  </si>
  <si>
    <t>นางสาวรักขิฏา          เอี่ยมวิจารณ์</t>
  </si>
  <si>
    <t>นางสาวปรัศนีย์          กายพันธ์</t>
  </si>
  <si>
    <t>นางสาวอาอีฉ๊ะ            บิลละเต๊ะ</t>
  </si>
  <si>
    <t>นางสาวกมลพร       วรรณชาติ</t>
  </si>
  <si>
    <t>นางพลอยกนก            ขุนชำนาญ</t>
  </si>
  <si>
    <t>ผศ.ดร.พิเชษฐ์           พรหมใหม่</t>
  </si>
  <si>
    <t>นายภาคภูมิ              บุญญาศรีรัตน์</t>
  </si>
  <si>
    <t>นางสาวกิตติยา         อินทกาญจน์</t>
  </si>
  <si>
    <t>ผศ.ดร.พิเชษฐ์        พรหมใหม่</t>
  </si>
  <si>
    <t>นางสาวรัตนา              พัฒโน</t>
  </si>
  <si>
    <t>นางณัฏฐนันท์           นิวาสวุฒิกิจ</t>
  </si>
  <si>
    <t>นางณัฏฐนันท์          นิวาสวุฒิกิจ</t>
  </si>
  <si>
    <t>น.ส.ศุภวรรณ            ตันตสุทธิกุล</t>
  </si>
  <si>
    <t>นายอภิวัน             สมบูรณ์ดำรงกุล</t>
  </si>
  <si>
    <t>นงสาวบุษราคัม         ทองเพชร</t>
  </si>
  <si>
    <t>นางกมลนันท์                  ชีวรัตนาโชติ</t>
  </si>
  <si>
    <t>สพ.ญ.มธุรส           สุวรรณเรืองศรี</t>
  </si>
  <si>
    <t>น.สพ.วรรษกร              ขอพลอยกลาง</t>
  </si>
  <si>
    <t>สพ.ญ.รวิกานต์       อินทร์ช่วย</t>
  </si>
  <si>
    <t>สพ.ญ.พิมวรางค์           สุขการัณย์</t>
  </si>
  <si>
    <t xml:space="preserve"> นางสาวศิริวรรณ         ทิพรัตน์</t>
  </si>
  <si>
    <t>นางสาวกิตติยา          อินทกาญจน์</t>
  </si>
  <si>
    <t>นางพลอยกนก             ขุนชำนาญ</t>
  </si>
  <si>
    <t>นางสาวศิริวัลย์          พฤฒิวิลัย</t>
  </si>
  <si>
    <t>นายจักรกฤษฏ์           แก้วประเสริฐ</t>
  </si>
  <si>
    <t>นางวิสาลักษณ์             คุณธนรุ่งโรจน์</t>
  </si>
  <si>
    <t>ผศ.ดร.สารคาม          แก้วทาสี</t>
  </si>
  <si>
    <t>ผศ.ดร.กิตติภูมิ              ศุภลักษณ์ปัญญา</t>
  </si>
  <si>
    <t>ผศ.ดร.กิตติภูมิ                ศุภลักษณ์ปัญญา</t>
  </si>
  <si>
    <t>น.สพ.ธนะชัย                 ลิมปดาพันธ์</t>
  </si>
  <si>
    <t>นายอัมรินทร์               สันตินิยมภักดี</t>
  </si>
  <si>
    <t>สพ.ญ.มันตา                     ภูมิเกษมศักดิ์</t>
  </si>
  <si>
    <t>สพ.ญ.ภรณ์ทิพย์        ทองมณี</t>
  </si>
  <si>
    <t>สพ.ญ.สินีนาฎ             เข็มบุบผา</t>
  </si>
  <si>
    <t>นางดาวดล               จันทรประทิน</t>
  </si>
  <si>
    <t>นางดาวดล                   จันทรประทิน</t>
  </si>
  <si>
    <t>นายพงษ์ศักดิ์ เพ็ชรเกิด</t>
  </si>
  <si>
    <t xml:space="preserve">             075-204071 ,             096-3057577</t>
  </si>
  <si>
    <t>กิจกรรมย่อย : ครั้งที่ 1</t>
  </si>
  <si>
    <t>กิจกรรมย่อย : ครั้งที่ 2</t>
  </si>
  <si>
    <t>กิจกรรมย่อยที่1 :   จัดซื้อ จัดหาอุปกรณ์สินค้าที่ระลึก</t>
  </si>
  <si>
    <t>กิจกรรมย่อยที่2 :  จัดซื้อ จัดหาอุปกรณ์สินค้าที่ระลึก</t>
  </si>
  <si>
    <t>1.  ผู้เข้าร่วมโครงการได้รับความรู้/พัฒนาทักษะเพิ่มขึ้น</t>
  </si>
  <si>
    <t xml:space="preserve">2.  ผู้เข้าร่วมโครงการอยู่ในกระบวนการของการจัดกิจกรรมครบถ้วน ร้อยละ  85 </t>
  </si>
  <si>
    <t xml:space="preserve"> -  คณะวิทยาศาสตร์และเทคโนโลยี</t>
  </si>
  <si>
    <t xml:space="preserve"> - คณะวิศวกรรมศาสตร์</t>
  </si>
  <si>
    <t xml:space="preserve"> -  คณะเทคโนโลยีการจัดการ</t>
  </si>
  <si>
    <t xml:space="preserve"> -  คณะเกษตรศาสตร์</t>
  </si>
  <si>
    <t xml:space="preserve">  -  คณะสัตวแพทยศาสตร์</t>
  </si>
  <si>
    <t xml:space="preserve"> -  คณะอุสาหกรรมเกษตร</t>
  </si>
  <si>
    <t xml:space="preserve"> -  คณะวิทยาศาสตร์และเทคโนโลยีการประมง</t>
  </si>
  <si>
    <t xml:space="preserve"> -  วิทยาลัยการโรงแรมและการท่องเที่ยว</t>
  </si>
  <si>
    <t xml:space="preserve"> -  วิทยาลัยรัตภูมิ</t>
  </si>
  <si>
    <t>โครงการสัมมนาเชิงปฏิบัติการสร้างสรรค์ผลงานการออกแบบแฟชั่นนิพนธ์</t>
  </si>
  <si>
    <t>1.  ความพึงพอใจของผู้เข้าร่วมโครงการ ไม่น้อยกว่าร้อยละ 80</t>
  </si>
  <si>
    <t xml:space="preserve">  -  คณะศิลปศาสตร์</t>
  </si>
  <si>
    <t>โครงการศึกษาดูงานและสร้างเครือข่ายความร่วมมือด้านวิศวกรรมโยธา  ระดับบัณฑิตศึกษา</t>
  </si>
  <si>
    <t>โครงการเปิดโลกทัศน์การปฏิบัติงานบุคลากรสายสนับสนุนเพื่อเพิ่มประสิทธิภาพและพัฒนากระบวนการปฏิบัติงาน</t>
  </si>
  <si>
    <t>โครงการสัปดาห์วิชาการและสืบสานวัฒนธรรมไทย  วิทยาลัยรัตภูมิ ครั้งที่ 4</t>
  </si>
  <si>
    <t>กิจกรรมย่อยที่ 1 :  กิจกรรมวันปิยมหาราช</t>
  </si>
  <si>
    <t>กิจกรรมย่อยที่ 2 :  กิจกรรม 5 ธันวามหาราช</t>
  </si>
  <si>
    <t>กิจกรรมย่อยที่ 3 :  กิจกรรมวันเมาลิด</t>
  </si>
  <si>
    <t>กิจกรรมย่อยที่ 4 :  กิจกรรมวันมหาสงกรานต์</t>
  </si>
  <si>
    <t>กิจกรรมย่อยที่ 5 :  กิจกรรมถวายเทียนพรรษา</t>
  </si>
  <si>
    <t>กิจกรรมย่อยที่ 6 :  กิจกรรมเทิดไท้องค์ราชินี</t>
  </si>
  <si>
    <t>กิจกรรมย่อยที่ 7 :  กิจกรรมวันไหว้ครู</t>
  </si>
  <si>
    <t>กิจกรรมย่อยที่ 8 : กิจกรรมวันสารทเดือนสิบ</t>
  </si>
  <si>
    <t>กิจกรรมที่1 :  ทำนุบำรุงศิลปวัฒนธรรมวันเด็กแห่งชาติ</t>
  </si>
  <si>
    <t>กิจกรรมที่2 : ทำนุบำรุงศิลปวัฒนธรรมวันสงกรานต์</t>
  </si>
  <si>
    <t xml:space="preserve"> กิจกรรมที่1 :  สร้างนิทรรศการจัดแสดงพะยูนและหญ้าทะเล </t>
  </si>
  <si>
    <t xml:space="preserve">กิจกรรมที่2 :  การอบรมให้ความรู้กับนักเรียนในโรงเรียน </t>
  </si>
  <si>
    <t>คณะครุศาสตร์อุตสาหกรรมและเทคโนโลยี</t>
  </si>
  <si>
    <t>โครงการพัฒนาการเข้าสู่ตำแหน่งทางวิชาการ เรื่อง การก้าวเข้าสู่ตำแหน่งทางวิชาการ</t>
  </si>
  <si>
    <t>กิจกรรมย่อยที่ 1 : อบรมการการซ่อมบำรุงคอมพิวเตอร์</t>
  </si>
  <si>
    <t>กิจกรรมย่อยที่ 2 : บริการซ่อมบำรุงคอมพิวเตอร์</t>
  </si>
  <si>
    <t>กิจกรรมย่อยที่ 1 : รอบคัดเลือก</t>
  </si>
  <si>
    <t>กิจกรรมย่อยที่ 2 : รอบมหกรรม</t>
  </si>
  <si>
    <t>กิจกรรมย่อยที่ 1 :  ก้าวแรกสู่ฟ้าหม่นยางนาครั้งที่  9</t>
  </si>
  <si>
    <t xml:space="preserve">กิจกรรมย่อยที่ 2 :  Vet Camp </t>
  </si>
  <si>
    <t>โครงการฝึกซ้อมนักกีฬาเข้าร่วมการแข่งขันกีฬามหาวิทยาลัยแห่งประเทศไทย ครั้งที่ 43 รอบคัดเลือก</t>
  </si>
  <si>
    <t>โครงการฝึกซ้อมนักกีฬาเข้าร่วมการแข่งขันกีฬามหาวิทยาลัยแห่งประเทศไทย ครั้งที่ 43 รอบมหกรรม</t>
  </si>
  <si>
    <t xml:space="preserve"> -  วิทยาลัยเทคโนโลยีอุตสาหกรรมและการจัดการ</t>
  </si>
  <si>
    <t xml:space="preserve"> -  คณะสถาปัตยกรรศาสตร์</t>
  </si>
  <si>
    <t>โครงการอบรมเชิงปฏิบัติการทักษะการพิมพ์สัมผัสพิมพ์ดีดไทย-อังกฤษ</t>
  </si>
  <si>
    <t>อย่างน้อยร้อย  80  ของผู้เข้าร่วมโครงการได้รับความรู้เพิ่มขึ้น</t>
  </si>
  <si>
    <t xml:space="preserve">1.  ผู้เข้าร่วมโครงการสามารถนำความรู้ไปใช้ประโยชน์ได้อยู่ในระดับมาก  </t>
  </si>
  <si>
    <t>1.  อย่างน้อยร้อย  80  ของผู้เข้าร่วมโครงการได้รับความรู้เพิ่มขึ้น          2.  แบบตัดสร้างสรรค์ จำนวน 20 ชิ้น</t>
  </si>
  <si>
    <t>ผู้เข้าร่วมโครงการสามารถนำความรู้ไปใช้ใช้ประโยชน์ในระดับมาก</t>
  </si>
  <si>
    <t>1.  มีกิจกรรมแลกเปลี่ยนเรียนรู้ประสบการณ์/ทักษะวิชาชีพ/วิชาการภายในหน่วยงาน           2.  นักศึกษาที่เข้าร่วมโครงการได้รับการฝึกทักษะไม่น้อยกว่า 25 คน</t>
  </si>
  <si>
    <t>1.  ผู้เข้าร่วมโครงการได้รับการพัฒนาทักษะวิชาชีพเฉพาะทางและเพิ่มความเชี่ยวชาญในวิชาชีพมากขึ้น                2.  นักศึกษษที่เข้าร่วมโครงการได้รับประโยชน์จากกิจกรรมไม่น้อยกว่าร้อยละ 80</t>
  </si>
  <si>
    <t xml:space="preserve"> ผู้เข้าร่วมโครงการได้รับการพัฒนาทักษะวิชาชีพเฉพาะทางและเพิ่มความเชี่ยวชาญในวิชาชีพมากขึ้น    </t>
  </si>
  <si>
    <t xml:space="preserve"> มีกิจกรรมแลกเปลี่ยนเรียนรู้ประสบการณ์/ทักษะวิชาชีพ/วิชาการภายในหน่วยงาน </t>
  </si>
  <si>
    <t xml:space="preserve"> -  กองพัฒนานักศึกษา</t>
  </si>
  <si>
    <t xml:space="preserve"> -  คณะบริหารธุรกิจ</t>
  </si>
  <si>
    <t>พ.ย.58-เม.ย.59</t>
  </si>
  <si>
    <t xml:space="preserve"> -  คณะวิศวกรรมศาสตร์</t>
  </si>
  <si>
    <t xml:space="preserve"> -  คณะครุศาสตร์อุตสาหกรรมและเทคโนโลยี</t>
  </si>
  <si>
    <t>โครงการสืบสานอนุรักษ์ศิลปวัฒนธรรมและภูมิปัญญาท้องถิ่นของภาคใต้</t>
  </si>
  <si>
    <t>ความพึงพอใจของผู้เข้าร่วมโครงการ       ไม่น้อยกว่าร้อยละ 80</t>
  </si>
  <si>
    <t>ความพึงพอใจของผู้เข้าร่วมโครงการ      ไม่น้อยกว่าร้อยละ 80</t>
  </si>
  <si>
    <t>ความพึงพอใจของผู้เข้าร่วมโครงการ        ไม่อยกว่าร้อยละ 80</t>
  </si>
  <si>
    <t>ความพึงพอใจของผู้เข้าร่วมโครงการ     ไม่น้อยกว่าร้อยละ 80</t>
  </si>
  <si>
    <t>แจ้งยกเลิก ไป สวพ.</t>
  </si>
  <si>
    <t>การออกแบบเครื่องบรรจุหนังปลากะพงปรุงรสโดยใช้ระบบนิวแมติกส์</t>
  </si>
  <si>
    <t>การวิเคราะห์ต้นทุนและผลตอบแทนทางการเงินผลิตภัณฑ์ เครื่องแกงวิสาหกิจชุมชนเครื่องแกงแม่หนูลี่ ตราปรุงทิพย์ อำเภอบางขัน  จังหวัดนครศรีธรรมราช</t>
  </si>
  <si>
    <t>รูปแบบและพฤติกรรมของการตลาดอิเล็กทรอนิกส์ ที่มีผลต่อการเพิ่มกลุ่มผู้บริโภค ของกลุ่มโอทอปอำเภอบางขัน</t>
  </si>
  <si>
    <t>การศึกษาการจัดการขยะมูลฝอยในครัวเรือนเพื่อนำกลับมาใช้ประโยชน์ หมู่ 16 ตำบลบางขัน อำเภอบางขัน จังหวัดนครศรีธรรมราช</t>
  </si>
  <si>
    <t>ความสัมพันธ์ระหว่างความรู้ความสามารถและความเป็นมืออาชีพของนักบัญชีกับคุณภาพ   รายงานการเงินของธุรกิจ SMEs ในจังหวัดสงขลา</t>
  </si>
  <si>
    <t>วิชัยในชั้นเรียน</t>
  </si>
  <si>
    <t>การศึกษาความคุ้มค่าของโคมไฟสนามแบบแอลอีดีโดยใช้พลังงานแสงอาทิตย์เพื่อลดการปล่อยก๊าซเรือนกระจก</t>
  </si>
  <si>
    <t>การผลิตชีวมวลและสภาวะที่เหมาะสมในการสกัดสารสีแอสต้าแซนทีนของ Phaffia rhodozyma TISTR 5730 โดยใช้   เครื่อง Supercritical Fluid Extraction ในน้ำทิ้งโรงงานผลิตขนมจีน เพื่อการประยุกต์ใช้ในอาหารสัตว์น้ำและผลิตภัณฑ์เวชสำอาง</t>
  </si>
  <si>
    <t>สถานการณ์และแนวทางการพัฒนาธุรกิจแพปลาขนาดเล็กในจังหวัดตรัง</t>
  </si>
  <si>
    <t>การลดกรดไขมันอิสระในน้ำมันปาล์มดิบด้วยกระบวนการเอสเทอร์ริฟิเคชั่นโดยใช้คลื่นไมโครเวฟ</t>
  </si>
  <si>
    <t>การพัฒนาบทเรียนคอมพิวเตอร์ช่วยสอน เพื่อส่งเสริมทักษะด้านการฟัง-พูดภาษาจีนของนักศึกษา  มหาวิทยาลัยเทคโนโลยีราชมงคลศรีวิชัย</t>
  </si>
  <si>
    <t>การส่งเสริมการประเมินงานที่ได้รับมอบหมายร่วมกันในกลุ่มโดยใช้ วิธีการเรียนรู้ร่วมกัน</t>
  </si>
  <si>
    <t>โครงการวารสารวิชาการวิศวกรรมศาสตร์  มทร.ศรีวิชัย                    (RMUTSV  Engineering Journal)</t>
  </si>
  <si>
    <t>การระบุเอกลักษณ์องค์ประกอบความถี่อัลตราฮาร์มอนิกสำหรับภาพ        อัลตราซาวด์แบบไม่เป็นเส้นโดยการใช้แบบจำลองอนุกรมโวลเทอรา</t>
  </si>
  <si>
    <t>โครงการการประชุมวิชาการและนำเสนอผลงานวิจัยระดับชาติของนักศึกษาระดับปริญญาตรี ด้านบริหารธุรกิจและเศรษฐศาสตร์  ประจำปี 2559</t>
  </si>
  <si>
    <t>การออกแบบผลิตภัณฑ์หัตถกรรมจากผ้าทอเกาะยอ ตำบลเกาะยอ          อำเภอเมือง จังหวัดสงขลา</t>
  </si>
  <si>
    <t>การออกแบบบ้านต้นแบบเพื่ออนุรักษ์ภูมิปัญญาท้องถิ่นชุมชนชะแล้ จังหวัดสงขลา</t>
  </si>
  <si>
    <t>การออกแบบบรรจุภัณฑ์สําหรับผลิตภัณฑ์OTOP กรณีศึกษากลุ่มวิสาหกิจชุมชนชะแล้</t>
  </si>
  <si>
    <t>การสร้างสรรค์ผลงานจิตรกรรมสุนทรียของชีวิต                                        (The Creation of fine Arts Aesthetic of lifi)</t>
  </si>
  <si>
    <t>การพัฒนาระบบสารสนเทศทางการบัญชีอย่างง่ายกรณีศึกษา บ่อหิน       ฟาร์มสเตย์ อำเภอสิเกา จังหวัดตรัง</t>
  </si>
  <si>
    <t>ผลของสารสกัด polysaccharide จากเหง้าข่าต่อประสิทธิภาพการกระตุ้นภูมิคุ้มกันและการต่อต้านการเจริญของ Aeromonas hydrophilaในทางเดินอาหารของปลานิล</t>
  </si>
  <si>
    <t>การพัฒนาศักยภาพบุคลากร</t>
  </si>
  <si>
    <t>1.2.1 การบริหารและพัฒนาทรัพยากรบุคคล</t>
  </si>
  <si>
    <t>เตรียมความพร้อมเข้าสู่ประชาคมอาเซียน</t>
  </si>
  <si>
    <t>2. พัฒนาการบริหารจัดการ</t>
  </si>
  <si>
    <t>พัฒนาระบบบริหารจัดการองค์กร</t>
  </si>
  <si>
    <t>2.1.1  พัฒนาอาคารสถานที่และระบบสาธารณูปการ</t>
  </si>
  <si>
    <t>พันธกิจที่ 2 : ทำนุบำรุงศาสนา อนุรักษ์ศิลปวัฒนธรรม และสิ่งแวดล้อม</t>
  </si>
  <si>
    <t xml:space="preserve">กิจกรรมย่อยที่ 1 :  ครั้งที่ 1 </t>
  </si>
  <si>
    <t xml:space="preserve">กิจกรรมย่อยที่ 3 : ครั้งที่ 3  </t>
  </si>
  <si>
    <t>ต.ค. 58-เม.ย. 59</t>
  </si>
  <si>
    <t>1.  ผู้เข้าร่วมโครงการสามารถนำความรู้ไปใช้ประโยชน์ได้อยู่ในระดับมาก                      2.จำนวนหัวข้อปัญหาพิเศษของนักศึกษาที่เข้าร่วมเสวนาทางวิทยาศาสตร์การประมงไม่น้อยกว่า 3 เรื่อง</t>
  </si>
  <si>
    <t>ผู้เข้าร่วมโครงการได้รับความรู้ไปใช้ประโยชน์ได้อยู่ในระดับมาก</t>
  </si>
  <si>
    <t>พ.ค. 59 - ส.ค. 59</t>
  </si>
  <si>
    <t>ต.ค 58 - ก.ย 59</t>
  </si>
  <si>
    <t>มิ.ย. - ก.ค. 59</t>
  </si>
  <si>
    <t>ก.พ. 59, ส.ค. 59</t>
  </si>
  <si>
    <t>1.  อย่างน้อยร้อยละ 80 ของผู้เข้าร่วมโครงการได้รับความรู้เพิ่มขึ้น        2.  ผู้เข้าร่วมโครงการอยู่ในกระบวนการของการจัดกิจกรรมครบถ้วน ร้อยละ 85</t>
  </si>
  <si>
    <t>081-5883083/074317142</t>
  </si>
  <si>
    <t>ผู้เข้าร่วมโครงการมีความรู้ความเข้าใจและมีทักษะด้านภาษาและการสื่อสารมากขึ้น</t>
  </si>
  <si>
    <t xml:space="preserve">  ผู้เข้าร่วมโครงการสามารถนำความรู้ไปใช้ประโยชน์ได้อยู่ในระดับมาก</t>
  </si>
  <si>
    <t xml:space="preserve">อย่างน้อยร้อยละ 80  ของผู้เข้าร่วมโครงการได้รับความรู้เพิ่มขึ้น        </t>
  </si>
  <si>
    <t>1.  อย่างน้อยร้อยละ 80  ของผู้เข้าร่วมโครงการได้รับความรู้เพิ่มขึ้น         2.  นักศึกษาเข้าร่วมโครงการได้รับการฝึกอบรมและปฏิบัติการไม่น้อยกว่า 30 คน</t>
  </si>
  <si>
    <t xml:space="preserve"> 1.  ผู้เข้าร่วมโครงการสามารถนำความรู้ไปใช้ประโยชน์ได้อยู่ในระดับมาก</t>
  </si>
  <si>
    <t>1.  ผู้เข้าร่วมโครงการทุกบอกประเด็นความรู้ที่ได้รับ อย่างน้อย 1 เรื่อง  2.  ผู้เข้าร่วมโครงการอยู่ในกระบวนการของการจัดกิจกรรมครบถ้วน ร้อย 85</t>
  </si>
  <si>
    <t>ผู้เข้าร่วมโครงการมีความพึงอใจ ร้อยละ 80</t>
  </si>
  <si>
    <t xml:space="preserve">นายสุริยัณห์   ขำแจ้ง </t>
  </si>
  <si>
    <t>นางสาวกิติต์ธัญญา    ติ้นไล่เดชาวัฒน์</t>
  </si>
  <si>
    <t>ต.ค.58 - ก.ย. 59</t>
  </si>
  <si>
    <t xml:space="preserve">         นายเจษฎา          มนตราลักษณ์</t>
  </si>
  <si>
    <t>โครงการศึกษาดูงานเพื่อพัฒนาทักษะทางวิชาชีพของนักศึกษา       ครั้งที่ 1</t>
  </si>
  <si>
    <t>โครงการศึกษาดูงานเพื่อพัฒนาทักษะทางวิชาชีพของนักศึกษา       ครั้งที่ 2</t>
  </si>
  <si>
    <t xml:space="preserve"> -  คณะสัตวแพทยศาสตร์</t>
  </si>
  <si>
    <t>นายไชยยะ  ธนพัฒน์ศิริ</t>
  </si>
  <si>
    <t>ความพึงพอใจของผู้บริการ ไม่น้อยกว่าร้อย 80</t>
  </si>
  <si>
    <t>ข้อมูลข่าวสารของโครงการได้รับการเผยแพร่ ประชาสัมพันธ์ทำให้เป็นที่รู้จัก</t>
  </si>
  <si>
    <t>กิจกรรมย่อยที่ 1 :  ทัศนศึกษาวัฒนธรรม</t>
  </si>
  <si>
    <t>กิจกรรมย่อยที่ 2 : ประเพณีวันเด็ก</t>
  </si>
  <si>
    <t>กิจกรรมย่อยที่ 3 :  งานทุ่งใหญ่วิชาการ</t>
  </si>
  <si>
    <t xml:space="preserve"> -  คณะศิลปศาสตร์</t>
  </si>
  <si>
    <t>โครงการประชุมเชิงปฏิบัติการเพื่อพัฒนาระบบนักประดิษฐ์พี่เลี้ยง</t>
  </si>
  <si>
    <t>โครงการยกระดับหนังสือ ตำราเพื่อนำไปสู่งานด้านวรรณกรรมที่กฎหมายลิขสิทธ์คุ้มครอง</t>
  </si>
  <si>
    <t>1.  อย่างน้อยร้อยละ 80 ของผู้เข้าร่วมโครงการได้รับความรู้เพิ่มขึ้น        2.  ผลงานหนังสือและตำรามีคุณภาพและสามารถต่อยอดเพื่อนำไปสู่งานด้านวรรณกรรมที่กฎหมายลิขสิทธิ์คุ้มครอง</t>
  </si>
  <si>
    <t>1.  ผู้เข้าร่วมโครงการสามารถนำความรู้ไปใช้ประโยชน์ได้อยู่ในระดับมาก                        2.  ผลงานหนังสือและตำราสามารถต่อยอดสู่เชิงพาณิชย์ได้ 2 ผลงาน</t>
  </si>
  <si>
    <t>โครงการการประชุมเชิงปฏิบัติการเพื่อการนำผลงานทรัพย์สินทางปัญญาสามารถต่อยอดสู่เชิงพาณิชย์</t>
  </si>
  <si>
    <t>มีวัสดุและอุปกรณ์สำหรับนิทรรศการ 3 ด้าน</t>
  </si>
  <si>
    <t>ผู้เข้าร่วมโครงการได้รับความรู้ด้านการอนุรักษ์พันธุกรรมพืชของมทร.ศรีวิชัย</t>
  </si>
  <si>
    <t>มิ.ย.59 - ก.ย. 59</t>
  </si>
  <si>
    <t>โครงการอนุรักษ์พันธุกรรมพืช  อันเนื่องมาจากพระราชดำริ สมเด็จพระเทพรัตนราชสุดาฯ สยามบรมราชกุมารี  (อพ.สธ.)</t>
  </si>
  <si>
    <t>เปลี่ยนวันดำเนินการจาก พ.ย.58 เป็น พ.ค. 59</t>
  </si>
  <si>
    <t xml:space="preserve">กิจกรรมย่อยที่ 1 :  ครั้งที่ 1 : ด้านแพะ </t>
  </si>
  <si>
    <t xml:space="preserve">กิจกรรมย่อยที่ 2 : ครั้งที่ 2 : ด้านวัว </t>
  </si>
  <si>
    <t>ต.ค. 58- ก.ย.59</t>
  </si>
  <si>
    <t>โครงการศึกษาดูงานนอกสถานที่ด้านวิศวกรรมโทรคมนาคม        ของนักศึกษา</t>
  </si>
  <si>
    <t>ร้อยละความพึงพอใจของผู้เข้าร่วมโครงการไม่น้อยกว่า 80</t>
  </si>
  <si>
    <t>ผู้เข้าร่วมโครงการสามารถลดความเสี่ยงทางกายศาสตร์ได้ไม่น้อยกว่าร้อยละ 80</t>
  </si>
  <si>
    <t>ผศ.สุรสิทธิ์  ระวังวงศ์</t>
  </si>
  <si>
    <t xml:space="preserve"> ผู้เข้าอบรมสามารถนำความรู้ไปใช้พัฒนาตนเองได้ ไม่น้อยกว่า      4 คน</t>
  </si>
  <si>
    <t>ผู้เข้าร่วมโครงการทุกคนบอกประเด็นความรู้หรือประสบการณ์ที่ได้รับเพิ่มขึ้น</t>
  </si>
  <si>
    <t>ผู้เข้าร่วมโครงการได้รับรางวัลจากการประกวดแข่งขันอย่างน้อย 1 รางวัล</t>
  </si>
  <si>
    <t xml:space="preserve">โครงการเข้าค่ายคุณธรรม </t>
  </si>
  <si>
    <t>มีแผนงานบริการวิชาการปีถัดไป</t>
  </si>
  <si>
    <t>มีแบบรูปรายการ</t>
  </si>
  <si>
    <t>มีผังจำนวน 2 ชิ้นงาน</t>
  </si>
  <si>
    <t xml:space="preserve">ผู้เข้าร่วมได้รับรางวัลจากการประกวดแข่งขัน อย่างน้อย 1 รางวัล         </t>
  </si>
  <si>
    <t xml:space="preserve">  ผู้เข้าร่วมโครงการทุกคนบอกประเด็นความรู้หรือประสบการณ์ที่ได้รับเพิ่มขึ้น อย่างน้อย 1 เรื่อง   </t>
  </si>
  <si>
    <t xml:space="preserve"> ผู้เข้าร่วมได้รับรางวัลจากการประกวดแข่งขัน อย่างน้อย 1 รางวัล         </t>
  </si>
  <si>
    <t>1.  ความพึงพอใจของผู้เข้าร่วมโครงการไม่น้อยกว่าร้อยละ 80         2.ผ้าทอ จำนวน 5 ชิ้นงาน</t>
  </si>
  <si>
    <t>1.ผู้เข้าร่วมโครงการมีความตระหนักในการทำนุบำรุงศิลปวัฒนธรรมไทย และอนุรักษ์สิ่งแวดล้อม   2.  ผู้เข้าร่วมโครงการสามารถนำความรู้ไปใช้ประโยชน์ได้อย่างน้อยร้อยละ 80</t>
  </si>
  <si>
    <t>1.  ความพึงพอใจของผู้เข้าร่วมโครงการไม่น้อยกว่าร้อยละ 80           2.  ภาพวาดผลงาน จำนวน 50 ชิ้น</t>
  </si>
  <si>
    <t>1.ผู้เข้าร่วมโครงการมีความตระหนักในการทำนุบำรุงศิลปวัฒนธรรมไทย และอนุรักษ์สิ่งแวดล้อม 2.  ผู้เข้าร่วมโครงการสามารถนำความรู้ไปใช้ประโยชน์ได้อย่างน้อยร้อยละ 80</t>
  </si>
  <si>
    <t>1. ผู้เข้าร่วมโครงการมีความตระหนักในการทำนุบำรุงศิลปวัฒนธรรมไทย และอนุรักษ์สิ่งแวดล้อม  2.  ผู้เข้าร่วมโครงการสามารถนำความรู้ไปใช้ประโยชน์ได้อย่างน้อยร้อยละ 85</t>
  </si>
  <si>
    <t xml:space="preserve">ผู้เข้าร่วมโครงการสามารถนำความรู้ไปใช้ประโยชน์ได้อยู่ในระดับมาก    </t>
  </si>
  <si>
    <t>อย่างน้อยร้อยละ 80    ของผู้เข้าร่วมโครงการได้รับความรู้เพิ่มขึ้น</t>
  </si>
  <si>
    <t xml:space="preserve">ผู้เข้าร่วมโครงการได้รับรางวัลการประกวด แข่งขัน อย่างน้อย 1 รางวัล                                         </t>
  </si>
  <si>
    <t>อ.กลอยใจ ครุฑจ้อน  )</t>
  </si>
  <si>
    <t>ความพึงพอใจของผู้เข้าร่วมโครงการร้อยละ 80</t>
  </si>
  <si>
    <t>กลุ่มออมทรัพย์หมู่บ้านมีระบบเอกสารทางการบัญชี</t>
  </si>
  <si>
    <t>โครงการออกแบบและพัฒนากระบวนการผลิตเส้นขนมจีนแบบต่อเนื่องจากข้าวพื้นบ้าน ตำบลควนรู อำเภอรัตภูมิ  จังหวัดสงขลา</t>
  </si>
  <si>
    <t>1.  ความพึงพอใจของผู้เข้าร่วมโครงการ ไม่น้อยกว่าร้อยละ 80         2.  นักศึกษาได้รับการสอนโดยอาจารย์ชาวต่างชาติไม่น้อยกว่า ร้อยละ 80</t>
  </si>
  <si>
    <t xml:space="preserve">ความพึงพอใจของผู้เข้าร่วมโครงการ ไม่น้อยกว่าร้อยละ 80     </t>
  </si>
  <si>
    <t>ผู้เข้าร่วมโครงการมีความเข้าใจและมีทักษะด้านภาษาและการสื่อสารเพิ่มมากขึ้น</t>
  </si>
  <si>
    <t xml:space="preserve">ผู้เข้าร่วมโครงการทุกคนบอกประเด็นความรู้หรือประสบการณ์ที่ได้รับเพิ่มขึ้นอย่างน้อย 1 เรื่อง    </t>
  </si>
  <si>
    <t xml:space="preserve">ผู้เข้าร่วมโครงการได้รับรางวัลจากการประกวดแข่งขันอย่างน้อย 1รางวัล         </t>
  </si>
  <si>
    <t>1. ผู้เข้าร่วมโครงการสามารถนำความรู้ไปใช้ประโยชน์ได้อยู่ในระดับมาก                          2.ผู้เข้าร่วมโครงการนำความรู้ที่ได้จากการอบรมไปใช้ในการพัฒนาตนเองและอาชีพได้ ร้อยละ 80</t>
  </si>
  <si>
    <t>1.  ผู้เข้าร่วมโครงการสามารถนำความรู้ไปใช้ประโยชน์ได้อยู่ในระดับมาก                        2.  ได้ผลิตภัณฑ์อาหารว่างอย่างน้อย 1 ชนิด</t>
  </si>
  <si>
    <t xml:space="preserve">ผู้เข้าร่วมโครงการได้รับรางวัลจากการประกวดแข่งขันอย่างน้อย 2รางวัล         </t>
  </si>
  <si>
    <t>มีกิจกรรมแลกเปลี่ยนเรียนรู้ประสบการณ์ และมีทักษะวิชาชีพ/วิชาการภายในหน่วยงาน</t>
  </si>
  <si>
    <t>1.  ผู้เข้าร่วมโครงการสามารถนำความรู้ไปใช้ในระดับมาก</t>
  </si>
  <si>
    <t xml:space="preserve">ผู้เข้าร่วมโครงการทุกคนบอกประเด็นความรู้หรือประสบการณ์ที่ได้รับเพิ่มขึ้น อย่างน้อย 1 เรื่อง    </t>
  </si>
  <si>
    <t xml:space="preserve"> ผู้เข้าร่วมโครงการได้รับรางวัลจากการประกวด แข่งขัน อย่างน้อย 1 รางวัล                    </t>
  </si>
  <si>
    <t xml:space="preserve">1.  ผู้เข้าร่วมโครงการสามารถนำความรู้ไปใช้ประโยชน์ได้อยู่ในระดับมาก                        </t>
  </si>
  <si>
    <t xml:space="preserve"> ผู้เข้าร่วมโครงการทุกคนบอกประเด็นความรู้ที่ได้รับ อย่างน้อย 1 เรื่อง                            </t>
  </si>
  <si>
    <t xml:space="preserve"> ผู้เข้าร่วมโครงการสามารถนำความรู้ไปใช้ประโยชน์ได้อยู่ในระดับมาก                       </t>
  </si>
  <si>
    <t>โครงการสนับสนุนการแข่งขันกีฬา มทร. ศรีวิชัย ครั้งที่ 10</t>
  </si>
  <si>
    <t xml:space="preserve"> 1.  ผู้เข้าร่วมโครงการทุกคนบอกประเด็นความรู้ที่ได้รับ อย่างน้อย 1 เรื่อง     2.  ความพึงพอใจของผู้เข้าร่วมโครงการ ไม่น้อยกว่าร้อยละ 80</t>
  </si>
  <si>
    <t>ผู้เข้าร่วมโครงการมีความตระหนักในการทำนุบำรุงศิลปวัฒนธรรมและอนุรักษ์วัฒนธรรมไทย</t>
  </si>
  <si>
    <t>มีกิจกรรมความร่วมมืออย่างน้อย 1 กิจกรรม</t>
  </si>
  <si>
    <t>อย่างน้อยร้อยละ 80 ของผู้ร่วมโครงการได้รับความรู้เพิ่มขึ้น</t>
  </si>
  <si>
    <t>ข้อมูลข่าวสารของหน่วยงานได้รับการเผยแพร่ ประชาสัมพันธ์ทำให้มหาวิทยาลัยเป็นที่รู้จัก</t>
  </si>
  <si>
    <t xml:space="preserve"> ผู้เข้าร่วมโครงการสามารถนำความรู้ไปใช้ประโยชน์ได้อยู่ในระดับมาก                           </t>
  </si>
  <si>
    <t xml:space="preserve">อย่างน้อยร้อยละ 80    ของผุ้เข้าร่วมโครงการได้รับความรู้เพิ่มขึ้น   </t>
  </si>
  <si>
    <t>จัดนิทรรศการนวัตกรรมและผลงานสิ่งประดิษฐ์ สู่ผู้ประกอบการและผู้ใช้สู่ชุมชน</t>
  </si>
  <si>
    <t>ม.ค.59</t>
  </si>
  <si>
    <t>1.  ผู้เข้าร่วมโครงการสามารถนำความรู้ไปใช้ประโยชน์ได้อยู่ในระดับมาก                       2.  ปรับปรุงข้อบังคับ ระเบียบ ประกาศ ให้มีความคล่องตัวต่อการปฏิบัติงาน</t>
  </si>
  <si>
    <t>1.  อย่างน้อยร้อยละ 80 ของผู้เข้าร่วมโครงการได้รับความรู้เพิ่มขึ้น           2.  ได้ข้อบังคับระเบียบ ประกาศ ที่ปรับปรุงใหม่ อย่างน้อย 10 เรื่อง</t>
  </si>
  <si>
    <t>สมาชิกในชุมชนได้รับการบริการทางวิชาการจากหน่วยงานภายในมหาวิทยาลัยไม่น้อยกว่า   6 กิจกรรม</t>
  </si>
  <si>
    <t>โรงเรียนชัยมงคลวิทย์ได้รับการบริการทางวิชาการจากหน่วยงานภายในมหาวิทยาลัยไม่น้อยกว่า 6 โครงการ</t>
  </si>
  <si>
    <t>โรงเรียนชัยมงคลวิทย์มีความเข้มแข้งทางด้านการจัดการศึกษาแก่เด็กและเยาวชนที่ด้อยโอกาสอย่างต่อเนื่อง</t>
  </si>
  <si>
    <t>เม.ย.59-ส.ค.59</t>
  </si>
  <si>
    <t>มีหลักสูตรต้นแบบสำหรับการบริการวิชาการที่ก่อให้เกิดรายได้ จำนวน 10 หลักสูตร</t>
  </si>
  <si>
    <t>มหาวิทยาลัยมีเงินรายได้จากการบริการวิชาการมากยิ่งขึ้น</t>
  </si>
  <si>
    <t>ม.ค.59-มี.ค.59</t>
  </si>
  <si>
    <t>1.  ผู้เข้าร่วมโครงการได้รับรางวัลจากการประกวดแข่งขัน อย่างน้อย 1 รางวัล     2.  ผู้เข้าร่วมโครงการเกิดทักษะทางวิชาการ/วิชาชีพและสามารถนำไปใช้ประโยชน์ได้ อย่างน้อยร้อยละ 80</t>
  </si>
  <si>
    <t>1.  ข้อมูลข่าวสารของคณะเกษตรศาสตร์ ได้รับการเผยแพร่ ประชาสัมพันธ์ทำให้คณะเกษตรศาสตร์เป็นที่รู้จักมากขึ้น</t>
  </si>
  <si>
    <t>1.  ผู้เข้าร่วมโครงการได้รับรางวัลจากการประกวดแข่งขัน อย่างน้อย 1 รางวัล     2.  ผู้เข้าร่วมโครงการได้รับความรู้/พัฒนาทักษะเพิ่มขึ้น</t>
  </si>
  <si>
    <t xml:space="preserve">ความพึงพอใจของผู้เข้าร่วมโครงการต่อประโยชน์ของการดำเนินโครงการร้อยละ 80
</t>
  </si>
  <si>
    <t>ผู้เข้าร่วมโครงการสามารถนำความรู้ไปใช้ประโยชน์ในระดับมาก</t>
  </si>
  <si>
    <t>1.  ผู้เข้าร่วมโครงการทุกคนบอกประเด็นความรู้ที่ได้รับ อย่างน้อย 1 เรื่อง     2.  นักศึกษาของคณะวิทยาศาสตร์และเทคโนโลยีการประมง มีผลงานตีพิมพ์ในเอกสารสืบเนื่องการประชุม หรือแหล่งอื่นๆ อย่างน้อย 6 ผลงาน</t>
  </si>
  <si>
    <t>1.  ผู้เข้าร่วมโครงการทุกคนบอกประเด็นความรู้ที่ได้รับ อย่างน้อย 1 เรื่อง     2.  จำนวนหัวข้อปัญหาพิเศษที่ได้จากงานเสวนาทางวิทยาศาสตร์การประมง</t>
  </si>
  <si>
    <t>ผู้เข้าร่วมโครงการได้รับการพัฒนาทักษะวิชาชีพเฉพาะทาง และเพิ่มความเชี่ยวชาญในวิชาชีพมากขึ้น</t>
  </si>
  <si>
    <t>ผู้เข้าร่ววมโครงการสามารถนำความรู้ไปใช้ประโยชน์ได้อยู่ในระดับมาก</t>
  </si>
  <si>
    <t xml:space="preserve">1.  อย่างน้อยร้อยละ 80 ของผู้เข้าร่วมโครงการได้รับความรู้เพิ่มขึ้น           </t>
  </si>
  <si>
    <t xml:space="preserve">1.  ผู้เข้าร่วมโครงการสามารถนำความรู้ไปใช้ประโยชน์ได้อยู่ในระดับมาก                         </t>
  </si>
  <si>
    <t>ผู้เข้าร่วมโครงการทุกคนบอกประเด็นความรู้หรือประสบการณ์ที่ได้รับเพิ่มขึ้นอย่างน้อย  1 เรื่อง</t>
  </si>
  <si>
    <t>1.  ผู้เข้าร่วมโครงการทุกคนบอกประเด็นความรู้ที่ได้รับ อย่างน้อย 1 เรื่อง     2.  มีการนำเสนอผลงานวิชาการของนักศึกษาอย่างน้อย 6 เรื่อง</t>
  </si>
  <si>
    <t xml:space="preserve">1.  ความพึงพอใจของผู้เข้าร่วมโครงการ ไม่น้อยกว่าร้อยละ 80     </t>
  </si>
  <si>
    <t>1.  ผู้เข้าร่วมโครงการมีความรู้ความเข้าใจและมีทักษะด้านภาษาและการสื่อสารเพิ่มมากขึ้น    2. คะแนนจากอาจารย์ และนักวิจัยจากการนำเสนอผลงานและการปฏิบัติงานตลอดการอบรมโยนักศึกษษที่ผ่านเกินครึ่งของคะแนนเต็มมากกว่าร้อยละ 70</t>
  </si>
  <si>
    <t xml:space="preserve">อย่างน้อยร้อยละ 80 ของผู้เข้าร่วมโครงการได้รับความรู้เพิ่มขึ้น           </t>
  </si>
  <si>
    <t xml:space="preserve">ผู้เข้าร่วมโครงการสามารถนำความรู้ไปใช้ประโยชน์ได้อยู่ในระดับมาก                        </t>
  </si>
  <si>
    <t>1.  ผู้เข้าร่วมโครงการมีความพึงพอใจต่อความรู้ที่ได้รับจากนิทรรศการ</t>
  </si>
  <si>
    <t>โครงการประชุมสัมมนาเชิงปฏิบัติการวิพากษ์หลักสูตร            วิศวกรรมศาสตรมหาบัณฑิตสาขาวิชาวิศวกรรมโยธา</t>
  </si>
  <si>
    <t>โครงการประชุมสัมมนาเชิงปฏิบัติการตรวจรับรองสถานศึกษาระหว่างมหาวิทยาลัยเทคโนโลยีราชมงคลศรีวิชัยและ                          คณะวิศวกรรมศาสตร์</t>
  </si>
  <si>
    <t>ส.ค.59 - ก.ย.59</t>
  </si>
  <si>
    <t>บัณฑิตปีการศึกษา 2558</t>
  </si>
  <si>
    <t>กิจกรรมย่อยที่ 1 : ซ่อมแซมครุภัณฑ์และสิ่งก่อสร้าง,จ้างเหมาบริการ,ซื้อวัสดุ ครั้งที่1</t>
  </si>
  <si>
    <t>กิจกรรมย่อยที่ 2 : ซ่อมแซมครุภัณฑ์และสิ่งก่อสร้าง,จ้างเหมาบริการ,ซื้อวัสดุ ครั้งที่2</t>
  </si>
  <si>
    <t>กิจกรรมย่อยที่ 3 : ซ่อมแซมครุภัณฑ์และสิ่งก่อสร้าง,จ้างเหมาบริการ,ซื้อวัสดุเดือน ครั้งที่3</t>
  </si>
  <si>
    <t xml:space="preserve">กิจกรรมย่อยที่ 4 : ซ่อมแซมครุภัณฑ์และสิ่งก่อสร้าง,จ้างเหมาบริการ,ซื้อวัสดุ ครั้งที่4 </t>
  </si>
  <si>
    <t xml:space="preserve">กิจกรรมย่อยที่ 1 :  ครั้งที่ 1  ภาคการศึกษาที่1/2558 </t>
  </si>
  <si>
    <t xml:space="preserve">กิจกรรมย่อยที่ 2 : ครั้งที่ 2 : ภาคการศึกษาที่ 2/2558 </t>
  </si>
  <si>
    <t>1.  ผู้เข้าร่วมโครงการทุกคนบอกประเด็นความรู้ที่ได้รับ อย่างน้อย 1 เรื่อง      2.  จำนวนผลงานที่นำไปใช้ประโยชน์หรือตีพิมพ์เผยแพร่ อย่างน้อย 1 ผลงาน</t>
  </si>
  <si>
    <t>ความพึงพอใจของผู้เข้าร่วมโครงการ    ไม่น้อยกว่าร้อยละ 80</t>
  </si>
  <si>
    <t>ความพึงพอใจของผู้เข้าร่วมโครงการ   ไม่น้อยกว่าร้อยละ 80</t>
  </si>
  <si>
    <t>1.  อย่างน้อยร้อยละ 80 ของผู้เข้าร่วมโครงการได้รับความรู้เพิ่มขึ้น            2. นักศึกษาเข้าทดสอบ ร้อยละ 90</t>
  </si>
  <si>
    <t>1.  ผู้เข้าร่วมโครงการสามารถนำความรู้ไปใช้ประโยชน์ได้อยู่ในระดับมาก                         2. นักศึกษาผ่านการทดสอบร้อยละ 80</t>
  </si>
  <si>
    <t xml:space="preserve">1.  ผู้เข้าร่วมโครงการทุกคนบอกประเด็นความรู้หรือประสบการณ์ที่ได้รับเพิ่มขึ้น  อย่างน้อย 1 เรื่อง   </t>
  </si>
  <si>
    <t xml:space="preserve">1.  ผู้เข้าร่วมโครงการได้รับรางวัลจาการประกวดแข่งขัน อย่างน้อย 1 รางวัล                       </t>
  </si>
  <si>
    <t>1.  อย่างน้อยร้อยละ 80 ของผู้เข้าร่วมโครงการได้รับความรู้เพิ่มขึ้น         2. นักศึกษาเข้าทดสอบ ร้อยละ 100</t>
  </si>
  <si>
    <t>1.  ผู้เข้าร่วมโครงการสามารถนำความรู้ไปใช้ประโยชน์ได้อยู่ในระดับมาก                        2.  นักศึกษาผ่านการทดสอบร้อยละ 80</t>
  </si>
  <si>
    <t>1.  อย่างน้อยร้อยละ 80 ของผู้เข้าร่วมโครงการได้รับความรู้เพิ่มขึ้น           2.เข้าร่วมและพึงพอใจ    ร้อยละ 80</t>
  </si>
  <si>
    <t>สำนักส่งเสริมวิชาการและงานทะเบียน</t>
  </si>
  <si>
    <t>ต.ค.58 - ก.ย.59</t>
  </si>
  <si>
    <t>1.  ผู้เข้าร่วมโครงการมีความพึงพอใจต่อความรู้ที่ได้รับจากนิทรรศการอย่างน้อยร้อยละ 80            2.  ผลงานผู้เข้าร่วมโครงการไม่น้อยกว่า 80 ชิ้น</t>
  </si>
  <si>
    <t>1.  ผู้เข้าร่ววมโครงการทุกคนบอกประเด็นความรู้ที่ได้รับ อย่างน้อย 1 เรื่อง     2.  ผลงานแฟชั่นนิพนธ์ จำนวน 160 ชุด</t>
  </si>
  <si>
    <t>1.  ความพึงพอใจของผู้เข้าร่วมโครงการ ไม่น้อยกว่าร้อยละ 80         2.ผู้เข้าร่วมโครงการได้รับประโยชน์จากกิจกรรม/โครงการ ไม่น้อยกว่าร้อยละ 80</t>
  </si>
  <si>
    <t xml:space="preserve">1.  อย่างน้อยร้อยละ 80 ของผู้เข้าร่วมโครงการได้รับความรู้เพิ่มขึ้น           2.  ผู้เข้าร่วมมีความพึงพอใจในกระบวนการ </t>
  </si>
  <si>
    <t>มหาวิทยาลัยเทคโนโลยีราชมงคลศรีวิชัย</t>
  </si>
  <si>
    <t>โครงการส่งเสริมศักยภาพสู่การเป็นวิชาชีพด้านการท่องเที่ยวกิจกรรมการดำน้ำลึก</t>
  </si>
  <si>
    <t>สนับสนุนโครงการพัฒนาศักยภาพบุคลากร</t>
  </si>
  <si>
    <t>สนับสนุนโครงการเตรียมความพร้อมเข้าสู่ประชาคมอาเซียน</t>
  </si>
  <si>
    <t>สนับสนุนโครงการพัฒนาอาคารสถานที่และระบบสาธารณูปการ</t>
  </si>
  <si>
    <t>2.1.4 จัดทำระบบควบคุมภายในและบริหารความเสี่ยง</t>
  </si>
  <si>
    <t>สนับสนุนโครงการจัดหารายได้และบริหารทรัพย์สิน</t>
  </si>
  <si>
    <t>สนับสนุนโครงการอนุรักษ์พลังงาน</t>
  </si>
  <si>
    <t>สนับสนุนโครงการพัฒนาคุณภาพงานวิจัย</t>
  </si>
  <si>
    <t>พ.ย.58- ก.ค.59</t>
  </si>
  <si>
    <t>พ.ย.58-พ.ค. 59</t>
  </si>
  <si>
    <t>พ.ย.58-9 ก.ค.59</t>
  </si>
  <si>
    <t>ม.ค.59-ก.ค.59</t>
  </si>
  <si>
    <t>ม.ค. 59- ก.ค. 59</t>
  </si>
  <si>
    <t>ต.ค. 58-พ.ค. 59</t>
  </si>
  <si>
    <t>ต.ค. 58- มี.ค. 59</t>
  </si>
  <si>
    <t>พ.ย. 58 -ส.ค. 59</t>
  </si>
  <si>
    <t>ก.ค.59 - ส.ค.59</t>
  </si>
  <si>
    <t>พ.ย.58-ม.ค.59</t>
  </si>
  <si>
    <t>ก.พ.59-ส.ค.59</t>
  </si>
  <si>
    <t>ธ.ค. 58 -ส.ค. 59</t>
  </si>
  <si>
    <t xml:space="preserve">ความพึงพอใจของผู้รับบริการ ไม่น้อยกว่าร้อยละ 80            </t>
  </si>
  <si>
    <t xml:space="preserve">ข้อมูลข่าวสารของหน่วยงานได้รับการเผยแพร่ ประชาสัมพันธ์ทำให้เป็นที่รู้จักมากขึ้น </t>
  </si>
  <si>
    <t xml:space="preserve"> เม.ย.59- ก.ค. 59 </t>
  </si>
  <si>
    <t>ผู้เข้าร่วมโครงการมีความรู้ความเข้าใจ    ร้อยละ 80</t>
  </si>
  <si>
    <t xml:space="preserve">1.  มีกิจกรรมแลกเปลี่ยนเรียนรู้ประสบการ์/ทักษะวิชาชีพ/วิชาการภายในหน่วยงาน           </t>
  </si>
  <si>
    <t xml:space="preserve">1.  ผู้เข้าร่วมโครงการสามารถนำความรู้ไปใช้ประโยชน์ได้อยู่ในระดับมาก                       </t>
  </si>
  <si>
    <t>1. อย่างน้อยร้อยละ 80 ของผู้เข้าร่วมโครงการได้รับความรู้เพิ่มขึ้น          2. ตำราทางวิชาการเสร็จตามระยะเวลาที่กำหนด</t>
  </si>
  <si>
    <t>เม.ย.59-ก.ค.59</t>
  </si>
  <si>
    <t>โครงการปลูกป่าชายเลนเพื่ออนุรักษ์สิ่งแวดล้อม</t>
  </si>
  <si>
    <t xml:space="preserve">โครงการจิตอาสา  พัฒนาลานออกกำลังกาย    </t>
  </si>
  <si>
    <t>นายบรรเจิด  โปฏกรัตน์</t>
  </si>
  <si>
    <t>089-7322862</t>
  </si>
  <si>
    <t>ความพึงพอใจของผู้เข้าร่วมโครงการ     ร้อยละ 80</t>
  </si>
  <si>
    <t>ความพึงพอใจของผู้เข้าร่วมโครงการ      ร้อยละ 80</t>
  </si>
  <si>
    <t>ความพึงพอใจของผู้เข้าร่วมโครงการ        ร้อยละ 80</t>
  </si>
  <si>
    <t>ความพึงพอใจของผู้เข้าร่วมโครงการ       ร้อยละ 80</t>
  </si>
  <si>
    <t>ผู้ประกอบการใหม่           1 กิจการ</t>
  </si>
  <si>
    <t>ระบบสารสนเทศ            3 ระบบ</t>
  </si>
  <si>
    <t>มีผู้ใช้ภาษาอังกฤษ          ในอาชีพ 3 อาชีพ</t>
  </si>
  <si>
    <t>ผู้เข้าร่วมโครงการสามารถนำความรู้ไป ใช้ประโยชน์ได้อยู่ในระดับมาก</t>
  </si>
  <si>
    <r>
      <t xml:space="preserve">  </t>
    </r>
    <r>
      <rPr>
        <sz val="16"/>
        <rFont val="Angsana New"/>
        <family val="1"/>
      </rPr>
      <t>ผู้เข้ารับบริการคำปรึกษาและข้อมูลเทคโนโลยีในระดับดี</t>
    </r>
  </si>
  <si>
    <t xml:space="preserve">อาจารย์และเจ้าหน้าที่ของคณะฯ  จำนวน  10 คน ได้ลงพื้นที่สำรวจความต้องการในการยกระดับอาชีพของกลุ่มกล้วยกรอบทอง         </t>
  </si>
  <si>
    <t>เครื่องผลิตเส้นขนมจีน     1 เครื่อง</t>
  </si>
  <si>
    <t>ผู้รับบริการมีความพึงพอใจต่อการให้บริการของหน่วยบริการวิชาการฯ อย่างน้อยร้อยละ 80</t>
  </si>
  <si>
    <t>หน่วยบริการวิชาการมีประสิทธิภาพการทำงานมากขึ้น</t>
  </si>
  <si>
    <t xml:space="preserve">   ดร.มาหามะสูไฮมี         มะแซ</t>
  </si>
  <si>
    <t xml:space="preserve">         นายวรพงค์             บุญช่วยแทน</t>
  </si>
  <si>
    <t>นางสาวภัชญาภา    ทองใส</t>
  </si>
  <si>
    <t xml:space="preserve">       นางสาวนิธิพร          รอดรัตษะ</t>
  </si>
  <si>
    <t xml:space="preserve">      ผศ.ดร.นันทนา        ช่วยชูวงศ์</t>
  </si>
  <si>
    <t xml:space="preserve">          ผศ.ดร.ธีรวุฒิ             เลิศสุทธิชวาล</t>
  </si>
  <si>
    <t xml:space="preserve">           ดร.กิตติชนม์          อุเทนะพันธุ์</t>
  </si>
  <si>
    <t xml:space="preserve">     นางสาวบุษราคัม      ทองเพชร</t>
  </si>
  <si>
    <t xml:space="preserve">    นางสาวบุษราคัม      ทองเพชร</t>
  </si>
  <si>
    <t xml:space="preserve">คุณสมบัติเชิงวิศวกรรมของอิฐบล็อกประสานที่มีส่วนผสมของ      ขี้เถ้าไม้ยางพารา จากโรงงานปลาป่น   </t>
  </si>
  <si>
    <t>ผลของลักษณะรูปทรงของโรงอบแห้งพลังงานแสงอาทิตย์ที่มีต่อ    การอบแห้งยางพาราแผ่น</t>
  </si>
  <si>
    <t>การท่องเที่ยวและการเลือกซื้อสินค้าที่ระลึกพื้นที่ทะเลน้อย      จังหวัดพัทลุง</t>
  </si>
  <si>
    <t>กลยุทธ์การตลาดสำหรับมหาวิทยาลัยเทคโนโลยีราชมงคลศรีวิชัย     สู่การพัฒนาที่ยั่งยืน</t>
  </si>
  <si>
    <t>การบริหารการตลาดด้านการสร้างความสัมพันธ์กับลูกค้าและ        สร้างความพึงพอใจของร้านสะดวกซื้อในอำเภอเมือง  จังหวัดสงขลา</t>
  </si>
  <si>
    <t>ธ.ค.58-ก.ค.59</t>
  </si>
  <si>
    <t>พันธกิจที่ 3 : สร้างงานวิจัย สิ่งประดิษฐ์ และนวัตกรรม สู่การผลิต                                   การบริการที่สามารถถ่ายทอดและสร้างมูลค่าเพิ่ม</t>
  </si>
  <si>
    <t>คณะสถาปัตยกรรมศาสตร์</t>
  </si>
  <si>
    <t>1.  ผู้เข้าร่วมโครงการสามารถนำความรู้ไปใช้ประโยชน์ได้อยู่ในระดับมาก                   2.  ผู้เข้าร่วมโครงการนำความรู้ไปใช้ประโยชน์อย่างน้อยร้อยละ 80</t>
  </si>
  <si>
    <t>1.  ผู้เข้าร่วมโครงการได้รับรางวัลจากการประกวดแข่งขัน อย่างน้อย 1 รางวัล       2.  ผู้เข้าร่วมโครงการนำความรู้ไปใช้ประโยชน์อย่างน้อยร้อยละ 80</t>
  </si>
  <si>
    <t>หัวข้อวิทยานิพนธ์      60 หัวข้อ</t>
  </si>
  <si>
    <t>ผลงานวิทยานิพนธ์    60 ชิ้น</t>
  </si>
  <si>
    <t xml:space="preserve"> ผลงานวิทยานิพนธ์   60 ชิ้น</t>
  </si>
  <si>
    <t>1.  ผู้เข้าร่ววมโครงการทุกคนบอกประเด็นความรู้ที่ได้รับ อย่างน้อย 1 เรื่อง       2. บูธจัดการแสดงจำนวน 1 บูธ</t>
  </si>
  <si>
    <t>1.  อย่างน้อยร้อละ 80  ของผู้เข้าร่วมโครงการได้รับความรู้เพิ่มขึ้น             2.  ผู้เข้าร่วมโครงการมีความรู้ความเข้าใจ โดยมีคะแนนการทดสอบความรู้หลังการอบรมเพิ่มขึ้นร้อยละ 80 ของคะแนนทดสอบความรู้ก่อนการอบรม</t>
  </si>
  <si>
    <t>1.  อย่างน้อยร้อยละ 80 ของผู้เข้าร่วมโครงการได้รับความรู้เพิ่มขึ้น            2.  ร้อยละ100 มีความพึงพอใจกระบวนการ</t>
  </si>
  <si>
    <t>1.  มีกิจกรรมแลกเปลี่ยนเรียนรู้ประสบการณ์/ทักษะวิชาชีพ/           วิชาการภายในหน่วยงาน</t>
  </si>
  <si>
    <t>1.  ความพึงพอใจของผู้เข้าร่วมโครงการ ไม่น้อยกว่าร้อยละ 80             2.  ผู้เข้าร่วมโครงการได้รับประโยชน์จากกิจกรรม/โครงการ ไม่น้อยกว่าร้อยละ 80</t>
  </si>
  <si>
    <t>1.  ความพึงพอใจของผู้เข้าร่วมโครงการ ไม่น้อยกว่าร้อยละ 80             2.  ผู้เข้าร่วมได้รับประโยชน์จากโครงการ ไม่น้อยกว่าร้อยละ 80</t>
  </si>
  <si>
    <t>รายงานประจำปี        100 เล่ม</t>
  </si>
  <si>
    <t>1.อย่างน้อยร้อยละ 80 ของผู้เข้าร่วมโครงการได้รับความรู้เพิ่มขึ้น         2.ผู้เข้าร่วมโครงการอยู่ในกระบวนการขอการจัดกิจกรรมครบถ้วนร้อยละ 80</t>
  </si>
  <si>
    <t>บุคคลทั่วไปมีความสนใจในตัวสินค้าที่ทางร้านจัดหน่ายไม่น้อยกว่าร้อยละ85</t>
  </si>
  <si>
    <t>1.  อย่างน้อยร้อยละ 80  ของผู้เข้าร่วมโครงการได้รับความรู้เพิ่มขึ้น             2.  หน่วยงานได้ดำเนินการกิจกรรม 5ส ซึ่งสอดคล้องกับแนวทางด้านการประกันคุณภาพการศึกษา</t>
  </si>
  <si>
    <t>1.  ความพึงพอใจของผู้เข้าร่วมโครงการ ไม่น้อยกว่าร้อยละ 80             2.  นักศึกษาคณะบริหารธุรกิจมีจิตสำนึกในการอนุรักษ์พลังงานและทุกคนร่วมกันใช้น้ำและใช้ไฟฟ้าอย่างรู้คุณค่าของพลังงาน</t>
  </si>
  <si>
    <t>1.  ผู้เข้าร่วมโครงการมีความตระหนักในการทำนุบำรุงศิลปวัฒนธรรมไทยและอนุรักษ์สิ่งแวดล้อม                 2.  คณะบริหารธุรกิจมีพื้นที่สีเขียวที่เป็นธรรมชาติเพิ่มมากขึ้น และมีสถิติการใช้น้ำประปา และใช้ไฟฟ้าลดลง</t>
  </si>
  <si>
    <t>โครงการประเมินคุณภาพการศึกษาภายในระดับหลักสูตร                   และระดับคณะ</t>
  </si>
  <si>
    <r>
      <t>อย่างน้อยร้อยละ 80</t>
    </r>
    <r>
      <rPr>
        <b/>
        <sz val="16"/>
        <rFont val="Angsana New"/>
        <family val="1"/>
      </rPr>
      <t xml:space="preserve"> </t>
    </r>
    <r>
      <rPr>
        <sz val="16"/>
        <rFont val="Angsana New"/>
        <family val="1"/>
      </rPr>
      <t>ของผู้เข้าร่วมโครงการได้รับความรู้เพิ่มขึ้น</t>
    </r>
  </si>
  <si>
    <t xml:space="preserve">โครงการสัมมนาเชิงปฏิบัติการปรับปรุงและพัฒนาหลักสูตร สถาปัตยกรรมศาสตรบัณฑิต พ.ศ.2560 </t>
  </si>
  <si>
    <t>1.  ผู้เข้าร่วมโครงการทุกคนบอกประเด็นความรู้หรือประสบการณ์ที่ได้รับเพิ่มขึ้นอย่างน้อย 1 เรื่อง               2. มีการเผยแพร่ความรู้วิชาการเกษตรสมัยใหม่แก่เกษตรกรและผู้สนใจเข้าร่วมงานกิจกรรมไม่ต่ำกว่า 640 คน</t>
  </si>
  <si>
    <t>1.  ผู้เข้าร่วมโครงการได้รับรางวัลจากการประกวดแข่งขัน อย่างน้อย 1 รางวัล    2. ผู้เข้าร่วมโครงการเกิดทักษะทางวิชาการ/วิชาชีพและสามารถนำไปใช้ ประโยชน์ได้ อย่างน้อยร้อยละ 80</t>
  </si>
  <si>
    <t>1.  ผู้เข้าร่วมโครงการสามารถนำความรู้ไปใช้ประโยชน์ได้อยู่ในระดับมาก                   2.  นักศึกษาของคณะวิทยาศาสตร์และเทคโนโลยีการประมง มีความรู้ความเข้าใจ และมีเทคนิคการนำเสนอผลงานวิจัย</t>
  </si>
  <si>
    <t>1.  ผู้เข้าร่วมโครงการได้รับการพัฒนาทักษะวิชาชีพเฉพาะทางและเพิ่มความเชี่ยวชาญในวิชาชีพมากขึ้น            2.  นักศึกษามีคะแนนผ่านแบบทดสอบไม่น้อยกว่าร้อยละ 60</t>
  </si>
  <si>
    <t>1.ผู้เข้าร่วมโครงการทุกคนบอกประเด็นความรู้ที่ได้รับ อย่างน้อย 1 เรื่อง  2.  ผู้เข้าร่วมโครงการอยู่ในกระบวนการของการจัดกิจกรรมครบถ้วน  ร้อยละ 85</t>
  </si>
  <si>
    <t>1.  อย่างน้อยร้อยละ 80 ของผู้เข้าร่วมโครงการได้รับความรู้เพิ่มขึ้น           2. ผู้เข้าร่วมมีการดำรงชีวิตที่เปียมคุณธรรม อย่างน้อย  ร้อยละ 80</t>
  </si>
  <si>
    <t>1.  ผู้เข้าร่วมโครงการได้รับการพัฒนาทักษะวิชาชีพเฉพาะทางและเพิ่มความเชี่ยวชาญในวิชาชีพมากขึ้น         2.ผู้เข้าร่วมโครงการนำความรู้ที่ได้รับไปใช้ประโยชน์ในการปฏิบัติงานอย่างน้อยร้อยละ 80</t>
  </si>
  <si>
    <t>1.  ความพึงพอใจของผู้บริการ ไม่น้อยกว่าร้อยละ 80    2.ร้อยละ80 รับการแนะแนวศึกษาต่อ</t>
  </si>
  <si>
    <t>1.  ข้อมูลข่าวสารได้รับการเผยแพร่ ประชาสัมพันธ์ทำให้มหาวิทยาลัยเป็นที่รู้จักมากขึ้น      2.ร้อยละ80 ผู้เข้าร่วมโครงการตัดสินใจสมัครงาน</t>
  </si>
  <si>
    <t>1.  อย่างน้อยร้อยละ 80 ของผู้เข้าร่วมโครงการได้รับความรู้เพิ่มขึ้น           2.  ได้รับผลการตรวจคะแนนเฉลี่ย3.00</t>
  </si>
  <si>
    <t>1.  อย่างน้อยร้อยละ 80 ของผู้เข้าร่วมโครงการได้รับความรู้เพิ่มขึ้น         2.มีความเข้าใจจัดทำแผน</t>
  </si>
  <si>
    <t>1.  ผู้เข้าร่วมโครงการสามรถนำความรู้ไปใช้ประโยชน์ได้อยู่ในระดับมาก                    2.  พิพิธภัณฑ์สัตว์น้ำมีรายได้ไม่ต่ำกว่า 2,000,000 บาท</t>
  </si>
  <si>
    <t xml:space="preserve">1.  ผู้เข้าร่วมโครงการสามารถนำความรู้ไปใช้ประโยชน์ได้อยู่ในระดับมาก                     2.  ความพึงพอใจของผู้ใช้ผลิตภัณฑ์มากกว่าร้อยละ 80  </t>
  </si>
  <si>
    <t>1.  ผู้เข้าร่วมโครงการสามารถนำความรู้ไปใช้ประโยชน์ได้อยู่ในระดับมาก                   2.  ผู้เข้าร่วมโครงการเกิดความร่วมมือ ความสามัคคี และตระหนักถึงความสำคัญของกิจกรรม 5ส</t>
  </si>
  <si>
    <t>1.  อย่างน้อยร้อยละ 80 ของผู้เข้าร่วมโครงการได้รับความรู้เพิ่มขึ้น            2.  บุคลากรมีความรู้ความเข้าใจเรื่องการใช้พลังงาน และทรัพยากรอื่นๆให้เกิดความคุ้มค่าและประโยชน์สูงสุด</t>
  </si>
  <si>
    <t>1. ผู้เข้าร่วมโครงการสามารถนำความรู้ไปใช้ประโยชน์ได้อยู่ในระดับมาก                     2.   ลดปริมาณการใช้ทรัพยากร และพลังงานไฟฟ้าภายในอาคารสำนักงาน</t>
  </si>
  <si>
    <t>1.  ความพึงพอใจของผู้เข้าร่วมโครงการไม่น้อยกว่าร้อยละ 80      2.ผู้เข้าร่วมโครงการได้รับความรู้จากการเข้าร่วมกิจกรรมอย่างน้อยร้อยละ 90</t>
  </si>
  <si>
    <t>1.  ผู้เข้าร่วมโครงการมีความตระหนักในการทำนุบำรุงศิลปวัฒนธรรมไทยและอนุรักษ์สิ่งแวดล้อม2.ได้บูรณาการกับการเรียนวิชาวัฒนธรรมและขนบประเพณีภาคใต้</t>
  </si>
  <si>
    <t xml:space="preserve">                                               </t>
  </si>
  <si>
    <t>1.  ผู้เข้าร่วมโครงการมีความพึงพอใจในกระบวนการจัดการโครงการ ร้อยละ  80        2.  ผู้เข้าร่วมโครงการมีความพึงพอใจต่อประโยชน์ที่ได้รับร้อยละ 80</t>
  </si>
  <si>
    <t xml:space="preserve">1. เกษตรกร ผู้นำชุมชน และบุคคลภายนอกที่สนใจเข้าร่วมกิจกรรมจำนวน 20 คน
 2. นักศึกษาสัตวแพทยศาสตร์ เข้าร่วมกิจกรรม จำนวน 5  คน 
</t>
  </si>
  <si>
    <t>งบประมาณประจำปี 2559 (บาท)</t>
  </si>
  <si>
    <t>1.  อย่างน้อยร้อยละ 80  ของผู้เข้าร่วมโครงการได้รับความรู้เพิ่มขึ้น         2.  หลักสูตรสถาปัตยกรรมศาสตรบันฑิต (ฉบับปรับปรุง พ.ศ.2560) 1หลักสูตร</t>
  </si>
  <si>
    <t>1.  ผู้เข้าร่วมโครงการสามารถนำความรู้ไปใช้ประโยชน์ได้อยู่ในระดับมาก                  2.  ผลการประเมินความพึงพอใจจากสถานประกอบการที่มีต่อนักศึกษาฝึกงานอยู่ในระดับดีมากไม่น้อยกว่าร้อยละ 80</t>
  </si>
  <si>
    <t>1.  ผู้เข้าร่วมโครงการสามารถนำความรู้ไปใช้ประโยชน์ได้อยู่ในระดับมาก                2.  ผู้เข้าร่วมอบรมมีความพึงพอใจต่อประสิทธิผลในการอบรมไม่ต่ำกว่าร้อยละ 80</t>
  </si>
  <si>
    <t>1.  อย่างน้อยร้อยละ 80 ของผู้เข้าร่วมโครงการได้รับความรู้เพิ่มขึ้น         2.  ผู้เข้าร่วมอบรมมีความสามารถในการใช้สื่อการเรียนการสอนเป็นภาษาอังกฤษ</t>
  </si>
  <si>
    <t>1.  ผู้เข้าร่วมโครงการทุกคนบอกประเด็นความรู้ หรือประสบการณ์ที่ได้รับเพิ่มขึ้น อย่างน้อย 1 เรื่อง       2.  ผู้เข้าร่วมอบรมมีความกล้าในการใช้ภาษาอังกฤษเพื่อการสื่อสารกับบุคคลอื่น</t>
  </si>
  <si>
    <t xml:space="preserve"> 1.  ผู้เข้าร่วมโครงการได้รับการพัฒนาทักษะวิชาชีพเฉพาะทางและเพิ่มความเชี่ยวชาญในวิชาชีพมากขึ้น          2.  นักศึกษามีความรู้ความเข้าใจ และมีทักษะการตรวจวัดสภาวะอากาศ ทางด้านอุตุนิยมวิทยา</t>
  </si>
  <si>
    <t>1.  ผู้เข้าร่วมโครงการได้รับรางวัลจากการประกวดแข่งขัน อย่างน้อย 1 รางวัล    2.  ผู้เข้าร่วมโครงการได้รับความรู้/พัฒนาทักษะเพิ่มขึ้น</t>
  </si>
  <si>
    <t xml:space="preserve">2.  ผู้เข้าร่วมโครงการอยู่ในกระบวนการของการจัดกิจกรรมครบถ้วนร้อยละ  85 </t>
  </si>
  <si>
    <t>1.  อย่างน้อยร้อยละ 80 ของผู้เข้าร่วมโครงการได้รับความรู้เพิ่มขึ้น          2.  นักศึกษาที่เข้าร่วมโครงการจำนวน 25  คน  ได้รับการพัฒนาคุณลักษณะของบัณฑิตที่พึงประสงค์ ด้านจิตภาพ</t>
  </si>
  <si>
    <t>ผู้เข้าร่วมโครงการ    สามารนำความรู้ไปใช้ประโยชน์อยู่ในระดับมาก</t>
  </si>
  <si>
    <t xml:space="preserve">      ม.ค.59 -      ก.ค. 59</t>
  </si>
  <si>
    <t>เดิม พ.ย. 58</t>
  </si>
  <si>
    <t xml:space="preserve"> 1. สามารถให้บริการได้ไม่น้อยกว่า 250 ราย/และสามารถทำหมันสุนัขและ200 ตัว              2.จัดโครงการ 3 ครั้ง</t>
  </si>
  <si>
    <t>เดิม ธ.ค. 58</t>
  </si>
  <si>
    <t>เดิม ธ.ค.58- ม.ค.59</t>
  </si>
  <si>
    <t xml:space="preserve">  ม.ค. 59 - ส.ค. 59</t>
  </si>
  <si>
    <t>การบริหารจัดการ</t>
  </si>
  <si>
    <t>การประกันคุณภาพการศึกษา</t>
  </si>
  <si>
    <t>โครงการศึกษาดูงานระบบโลจิสติกส์ด่านศุลกากรสะเดา</t>
  </si>
  <si>
    <t>โครงการฝึกซ้อมย่อยบัณฑิตเพื่อเข้ารับพระราชทานปริญญาบัตร     ประจำปีการศึกษา 2558</t>
  </si>
  <si>
    <t>ส่งเสริม และกระตุ้นให้ผู้บริหารใช้อมูลจากระบบบัญชี 3 มิติ เป็นสารสนเทศประกอบการตัดสินใจ</t>
  </si>
  <si>
    <t>ระบบบริหารจัดการการลาฝ่ายบุคคลกรณีศึกษาเทศบาลเมืองบ้านพรุ</t>
  </si>
  <si>
    <t>โครงการย่อยที่ 1 โครงการพัฒนา/ปรับปรุงหลักสูตรระดับปริญญาตรี</t>
  </si>
  <si>
    <t>โครงการย่อยที่ 2 โครงการศึกษาดูงานและฝึกทักษะวิชาชีพระยะสั้นของนักศึกษาและอาจารย์</t>
  </si>
  <si>
    <t>โครงการย่อยที่ 3 โครงการส่งเสริมผลิตตำราและพัฒนาตำแหน่ง     ทางวิชาการ</t>
  </si>
  <si>
    <t>ต.ค.58-ธ.ค. 58</t>
  </si>
  <si>
    <t>9.5.1</t>
  </si>
  <si>
    <t>อนุรักษ์</t>
  </si>
  <si>
    <t xml:space="preserve"> -คณะสถาปัตยกรรมศาสตร์</t>
  </si>
  <si>
    <t xml:space="preserve"> -คณะเทคโนโลยีการจัดการ</t>
  </si>
  <si>
    <t xml:space="preserve"> -คณะบริหารธุรกิจ</t>
  </si>
  <si>
    <t xml:space="preserve"> -คณะศิลปศาสตร์</t>
  </si>
  <si>
    <t xml:space="preserve"> - คณะครุศาสตร์อุตสาหกรรมและเทคโนโลยี</t>
  </si>
  <si>
    <t xml:space="preserve"> -วิทยาลัยเทคโนโลยีอุตสาหกรรมและการจัดการ</t>
  </si>
  <si>
    <t xml:space="preserve"> -คณะวิทยาศาสตร์และเทคโนโลยี</t>
  </si>
  <si>
    <t xml:space="preserve"> -วิทยาลัยการโรงแรมและการท่องเที่ยว</t>
  </si>
  <si>
    <t xml:space="preserve"> -คณะเกษตรศาสตร์</t>
  </si>
  <si>
    <t xml:space="preserve"> -คณะสัตวแพทยศาสตร์</t>
  </si>
  <si>
    <t xml:space="preserve"> -คณะวิทยาศาสตร์และเทคโนโลยีการประมง</t>
  </si>
  <si>
    <t xml:space="preserve"> -วิทยาลัยรัตภูมิ</t>
  </si>
  <si>
    <t>รวีพร  บัวทองผุด</t>
  </si>
  <si>
    <t>นางสาวออมฤทัย  วรศักดาพิศาล</t>
  </si>
  <si>
    <t>นางสาวจุไรรัตน์  เพชรน้อย</t>
  </si>
  <si>
    <t>นางผกามาส  มาลาทอง</t>
  </si>
  <si>
    <t>นางสาวทิพยวรรณ  หวันหีม</t>
  </si>
  <si>
    <t>โครงการประกวดร้องเพลงไทยลูกทุ่งสืบสานวัฒนธรรมไทย</t>
  </si>
  <si>
    <t>นายอัฏฐชร            ถาวรสุวรรณ</t>
  </si>
  <si>
    <t>089-9745643</t>
  </si>
  <si>
    <t>2.1.3 พัฒนาระบบบริหารจัดการและการประกันคุณภาพ</t>
  </si>
  <si>
    <t>สนับสนุนโครงการพัฒนามหาวิทยาลัยเป็น Green Campus</t>
  </si>
  <si>
    <t>เช็ค</t>
  </si>
  <si>
    <t>สนับสนุนโครงการจัดทำระบบควบคุมภายในและบริหารความเสี่ยง</t>
  </si>
  <si>
    <t>ผู้เข้าร่วมโครง การมีความรู้ ความเข้าใจในการนำความรู้ไปใช้ในการดำเนินธุรกิจ</t>
  </si>
  <si>
    <t xml:space="preserve">ผู้รับการอบรมมีความรู้และความเข้าใจในการนำโปรแกรมมาใช้งานในสำนักงาน รวมทั้งแก้ไขปัญหาเกี่ยวกับโปรแกรมในเบื้องต้นได้ด้วยตนเอง </t>
  </si>
  <si>
    <r>
      <rPr>
        <sz val="7"/>
        <color theme="1"/>
        <rFont val="Angsana New"/>
        <family val="1"/>
      </rPr>
      <t xml:space="preserve"> </t>
    </r>
    <r>
      <rPr>
        <sz val="16"/>
        <color theme="1"/>
        <rFont val="Angsana New"/>
        <family val="1"/>
      </rPr>
      <t>ผู้เข้าร่วมโครงการ มีความพึงพอใจ ร้อยละ 80 และมีความรู้ความเข้าใจเกี่ยวกับเทคโนโลยีสารสนเทศ</t>
    </r>
  </si>
  <si>
    <t xml:space="preserve">ผู้เข้าร่วมโครงการมีความรู้ ความเข้าใจ ในการนำองค์ความรู้ที่ได้รับจากการอบรมไปประยุกต์ใช้ในชีวิตประจำวัน ชุมชนสามารถนำความรู้ที่ได้รับไปประกอบเป็นอาชีพได้จริง   </t>
  </si>
  <si>
    <t>แกนนำ/สมาชิกชุมชนท่าเมรุร่วมฝึกอบรมและร่วมกิจกรรมในด้านการทำบัญชีครัว เรือนครบถ้วนตลอดหลักสูตร จำนวน  60 ราย พัฒนาชุมชน และเสริมสร้างอาชีพแก่ชุมชนเพื่อให้เกิดความเข้มแข็ง และพึ่งพาตัวเองได้</t>
  </si>
  <si>
    <t>ผู้เข้าร่วมโครงการ มีความพึงพอใจ ร้อยละ 80</t>
  </si>
  <si>
    <t>1.  อย่างน้อยร้อยละ 80 ของผู้เข้าร่วมโครงการได้รับความรู้เพิ่มขึ้น            2.  ร้อยละ 80 ของผู้ที่เข้าร่วมโครงการได้รับความรู้ความเข้าใจ</t>
  </si>
  <si>
    <t>1.  ผู้เข้าร่วมโครงการสามารถนำความรู้ไปใช้ประโยชน์ได้อยู่ในระดับมาก                      2.  ร้อยละ 80 ของอาจารย์ที่เข้าร่วมโครงการนำไปประยุกต์ใช้ในระบบการเรียนการสอน</t>
  </si>
  <si>
    <t>โครงการฝึกซ้อมนักกีฬาเข้าร่วมการแข่งขันกีฬามหาวิทยาลัยราชมงคลแห่งประเทศไทย ครั้งที่ 32</t>
  </si>
  <si>
    <t xml:space="preserve"> - คณะวิทยาศาสตร์และเทคโนโลยี</t>
  </si>
  <si>
    <t xml:space="preserve"> - คณะเทคโนโลยีการจัดการ</t>
  </si>
  <si>
    <t xml:space="preserve"> - คณะอุตสาหกรรมเกษตร</t>
  </si>
  <si>
    <t xml:space="preserve"> - คณะวิทยาศาสตร์และเทคโนโลยีการประมง</t>
  </si>
  <si>
    <t xml:space="preserve"> - คณะบริหารธุรกิจ</t>
  </si>
  <si>
    <t xml:space="preserve"> - คณะศิลปศาสตร์</t>
  </si>
  <si>
    <t xml:space="preserve"> - คณะสถาปัตยกรรมศาสตร์</t>
  </si>
  <si>
    <t xml:space="preserve"> - คณะเกษตรศาสตร์</t>
  </si>
  <si>
    <t xml:space="preserve"> - วิทยาลัยเทคโนโลยีอุตสาหกรรมและการจัดการ</t>
  </si>
  <si>
    <t>คณะอุตสาหกรรมเกษตร</t>
  </si>
  <si>
    <t xml:space="preserve"> - วิทยาลัยการโรงแรมและการท่องเที่ยว</t>
  </si>
  <si>
    <t xml:space="preserve"> - คณะสัตวแพทย์</t>
  </si>
  <si>
    <t xml:space="preserve"> - คณะสัตวแพทยศาสตร์</t>
  </si>
  <si>
    <t xml:space="preserve"> - วิทยาลัยรัตภูมิ</t>
  </si>
  <si>
    <t>ได้อุปกรณ์วัดการใช้พลังงานไฟฟ้า จำนวน 20 ชุด</t>
  </si>
  <si>
    <t>สามารถวัดประสิทธิภาพการใช้พลังงานไฟฟ้าในอาคารได้</t>
  </si>
  <si>
    <t>ได้สื่อประชาสัมพันธ์รณรงค์การอนุรักษ์พลังงานอย่างน้อย 4 ชนิด</t>
  </si>
  <si>
    <t>สื่อประชาสัมพันธ์รงค์การอนุรักษ์พลังงานเผยแพร่ไปทุกหน่วยงานของมหาวิทยาลัยอย่างทั่วถึง</t>
  </si>
  <si>
    <t>โครงการเปรียบเทียบประยุกต์ธุรกิจในต่างประเทศเพื่อพัฒนาธุรกิจขนาดกลางและขนาดย่อมในประเทศไทย</t>
  </si>
  <si>
    <t>โครงการสัมมนาแนวทางการทำวิทยานิพนธ์และการค้นคว้าอิสระระดับบัณฑิตศึกษา</t>
  </si>
  <si>
    <t>โครงการเสวนาสถานศึกษาเครือข่ายการฝึกประสบการณ์วิชาชีพครูสหกิจ</t>
  </si>
  <si>
    <t>โครงการสนับสนุนระบบเทคโนโลยีสารสนเทศและวิทยบริการ</t>
  </si>
  <si>
    <t>โครงการสนับสนุนทรัพยากรส่งเสริมการเรียนรู้สำหรับงานวิทยบริการ</t>
  </si>
  <si>
    <t>โครงการสนับสนุนการบริการวิชาการ</t>
  </si>
  <si>
    <t>โครงการสนับสนุนทำนุบำรุงศิลปวัฒนธรรมและอนุรักษ์สิ่งแวดล้อม</t>
  </si>
  <si>
    <t>ผู้เข้าร่วมโครงการเข้าร่วมโครงการ 30 คน</t>
  </si>
  <si>
    <t>โครงการสนับสนุนพัฒนาคุณภาพการศึกษา</t>
  </si>
  <si>
    <t>ผ</t>
  </si>
  <si>
    <t>ร</t>
  </si>
  <si>
    <t>7)</t>
  </si>
  <si>
    <t>กิจกรรมย่อยที่ 3 :   ครั้งที่ 3</t>
  </si>
  <si>
    <t>มี.ค.-พ.ค.59</t>
  </si>
  <si>
    <t>พ.ย. 58 - มี.ค. 59</t>
  </si>
  <si>
    <t>ม.ค.59-เม.ย.59</t>
  </si>
  <si>
    <t xml:space="preserve"> พ.ย..58   </t>
  </si>
  <si>
    <t>กิจกรรมย่อยที่ 1 :  ครั้งที่ 2</t>
  </si>
  <si>
    <t>โครงการงานศิลปวัฒนธรรมอุดมศึกษาครั้งที่  16</t>
  </si>
  <si>
    <t>1.  ผู้เข้าร่วมโครงการมีความรู้ความเข้าใจ ร้อยละ 80                              2.  มีหลักสูตรปรับปรุง จำนวน  9 หลักสูตร</t>
  </si>
  <si>
    <t>1.  ผู้เข้าร่วมโครงการสามารถนำความรู้ไปใช้ประโยชน์ได้อยู่ในระดับมาก                    2.  หลักสูตรใหม่       5 หลักสูตร (ป.ตรี2/ปวส.3)</t>
  </si>
  <si>
    <t>โครงการแข่งขันโครงร่างปริญญานิพนธ์นักศึกษา                           คณะวิศวกรรมศาสตร์</t>
  </si>
  <si>
    <t>โครงการพัฒนาโครงงาน/สิ่งประดิษฐ์ นักศึกษา                                   คณะวิศวกรรมศาสตร์</t>
  </si>
  <si>
    <t>1.  อย่างน้อยร้อยละ 80  ของผู้เข้าร่วมโครงการได้รับความรู้เพิ่มขึ้น           2. เล่มปรับปรุงหลักสูตร จำนวน 1 เล่ม</t>
  </si>
  <si>
    <t xml:space="preserve">1.  อย่างน้อยร้อยละ 80 ของผู้เข้าร่วมโครงการได้รับความรู้เพิ่มขึ้น         2.ผู้เข้าร่วมโครงการมีความรู้และทักษะในด้านเทคนิคการซ่อมบำรุงและรักษาเครื่องคอมพิวเตอร์ ร้อยละ 85
3.  ผู้เข้าร่วมโครงการมีความรู้และทักษะในด้านการผลิตสื่อมัลติมีเดียและภาพเคลื่อนไหว ร้อยละ 85  
</t>
  </si>
  <si>
    <t>1.  ผู้เข้าร่วมโครงการอยู่ในกระบวนการของการจัดกิจกรรมครบถ้วนร้อยละ     80                      2 .  ผู้เข้าร่วมโครงการนำความรู้ไปใช้ประโยชน์ร้อยละ  80</t>
  </si>
  <si>
    <t>1.  ผู้เข้าร่วมโครงการมีความพึงพอใจในกระบวนการจัดการโครงการ ร้อยละ  80         2.  ผู้เข้าร่วมโครงการมีความพึงพอใจต่อประโยชน์ที่ได้รับร้อยละ  80</t>
  </si>
  <si>
    <t>ร้อยละ80 ได้รับความรู้ความเข้าใจ</t>
  </si>
  <si>
    <t>สมาชิกกลุ่ม OTOP ได้รับการพัฒนาศักยภาพด้านการพัฒนาเว็บไซค์โดยสามารถจะพัฒนาเว็ปไซค์กลุ่มผลิตภัณฑ์ของตนเองได้</t>
  </si>
  <si>
    <t>ร้อยละ80 ความพึงพอใจกลุ่มวิสาหกิจชุมชนนำไปใช้เป็นแนวทางในการดำเนินการและปรับปรุง พัฒนาธุรกิจให้มีประสิทธิภาพ</t>
  </si>
  <si>
    <t>ร้อยละ 80 ความพึงพอใจผู้ประกอบการมีความรู้ความเข้าใจการเขียนแผนธุรกิจและสามารถเขียนแผนธุรกิจได้</t>
  </si>
  <si>
    <t>สามารถเพิ่มความรู้ทางการตลาดให้แก่ผู้ประกอบการผลิตภัณฑ์ชุมชน</t>
  </si>
  <si>
    <t>ผู้เข้ารับการอบรมได้ความรู้และนำความรู้ไปประยุกต์เพื่อจัดทำบัญชีของกลุ่ม</t>
  </si>
  <si>
    <t>ร้อยละ80 ความพึงพอใจสมาชิกในชุมชนบางขันได้นำความรู้มาพัฒนาอาชีพ</t>
  </si>
  <si>
    <t>ร้อยละ 80 ความพึงพอใจผู้ประกอบการมีความรู้ความเข้าใจมาพัฒนาธุรกิจ</t>
  </si>
  <si>
    <t>ร้อยละ 80 ความพึงพอใจชาวบ้านมีความรู้ความเข้าใจเกี่ยวกับการจัดการโลจิสติกส์เพื่อเพิ่มมูลค่าสินค้าจากน้ำยางพารา  สามารถนำมาประกอบอาชีพเสริมได้</t>
  </si>
  <si>
    <t>มีระบบกลไกการทำงาน</t>
  </si>
  <si>
    <t xml:space="preserve">1. ผู้เข้าอบรมมีความเข้าใจการแปลงเพศปลานิล และการเลี้ยงปลาแปลงเพศมากขึ้น 
  2. ผู้เข้าอบรมมีความพึงพอใจในการอบรมไม่น้อยกว่า 80%             3. มีศูนย์การเรียนรู้การแปลงเพศปลานิลแบบบูรณาการเพื่อเป็นฐานเรียนรู้ระดับหมู่บ้าน 
</t>
  </si>
  <si>
    <t>1. เกษตรกรผู้เลี้ยงสัตว์ และปศุสัตว์ ที่สนใจเข้าร่วมกิจกรรมจำนวน25 คน อาจารย์และนักศึกษา จำนวน 15 คน</t>
  </si>
  <si>
    <t>1. กลุ่มเกษตรกรมีความเข้มแข็ง และสามารถดูแลและจัดการสุขภาพสัตว์ในชุมชนได้                           2. กลุ่มเกษตรในพื้นที่เป้าหมายสามารถพึ่งตนเองด้านการจัดการสุขภาพสัตว์ขั้นพื้นฐานได้3. เกษตรกรผู้เข้าอบรมมีความพึงพอใจไม่น้อยกว่า 80 %</t>
  </si>
  <si>
    <t xml:space="preserve">ผู้เข้าอบรมมีความ         พึงพอใจร้อยละ 80 </t>
  </si>
  <si>
    <t>1. พบชนิดพันธุ์ผักน้ำในลำน้ำและพันธุ์ผักน้ำที่ชุมชนนิยมนำมาใช้การบริโภค</t>
  </si>
  <si>
    <t xml:space="preserve">1.  หาพันธุ์ผักน้ำชนิดต่างๆ ในลำน้ำอย่างน้อย 10 ชนิด                               </t>
  </si>
  <si>
    <t xml:space="preserve">2.  สามารถขยายพันธุ์ผักน้ำในแหล่งน้ำตามบริเวณที่เหมาะสมทั้ง 3 ลำน้ำ       </t>
  </si>
  <si>
    <t>2.  พบปัจจัยสภาพแวดล้อมที่เหมาะสมต่อการเจริญและการเผยแพร่กระจายของฝักน้ำ</t>
  </si>
  <si>
    <t>3.  ชุมชนรู้จักชนิดพันธุ์ผักน้ำและเห็นความสำคัญในเชิงนิเวศวิทยา รวมถึงประโยชน์ในด้านบริโภค</t>
  </si>
  <si>
    <t>4.  เพิ่มปริมาณผักน้ำในแหล่งน้ำธรรมชาติให้มีปริมาณมากขึ้น</t>
  </si>
  <si>
    <t>5.  สามารถร่วมมือกับชุมชนในการกำหนดแนวทางในการอนุรักษ์พันธุกรรมผักน้ำ เพื่อการใช้ประโยชน์อย่างยั่งยืน</t>
  </si>
  <si>
    <t>3.  ชุมชนต่างๆ รู้จักพันธุ์ผักน้ำ รู้วิธีการนำมาใช้ประโยชน์และวิธีการในการร่วมอนุรักษ์พันธุกรรม อย่างน้อย 6 ชุมชน</t>
  </si>
  <si>
    <t>มี.ค.-เม.ย. 59</t>
  </si>
  <si>
    <t>มี.ค.-ก.ย. 59</t>
  </si>
  <si>
    <t xml:space="preserve">อย่างน้อยร้อยละ 80 ของผู้เข้าร่วมโครงการได้รับความรู้เพิ่มขึ้น        </t>
  </si>
  <si>
    <t xml:space="preserve">ผู้เข้าร่วมโครงการสามารถนำความรู้ไปใช้ประโยชน์ได้ในระดับมาก                                  </t>
  </si>
  <si>
    <t>มีผลงานคอมพิวเตอร์ 2 ผลงาน</t>
  </si>
  <si>
    <t>ได้บัญชีกลุ่มการเงินถูกระบบ</t>
  </si>
  <si>
    <t>มีการใช้ประโยชน์จากเครื่องมือ 2 ชนิด</t>
  </si>
  <si>
    <t>มีการใช้เทคโนการศึกษา 1 ร.ร.</t>
  </si>
  <si>
    <t>สามารถดูแลเครื่องยนต์เบื้องต้นเอง 10 คน</t>
  </si>
  <si>
    <t xml:space="preserve">1.นักศึกษาเกิดทักษะการเรียนรู้ตามบริษท               2.นักศึกษาเกิดทักษะการสังเคราะห์ ทักษะการคิดเชิงสร้างสรรค์และผลิตนวัตกรรม                                </t>
  </si>
  <si>
    <t>1. อย่างน้อยร้อย  80  ของผู้เข้าร่วมโครงการได้รับความรู้เพิ่มขึ้น           2.  ผลงานโครงการงานผังเมือง จำนวน 35 ชิ้น</t>
  </si>
  <si>
    <t>ผู้เข้าร่วมโครงการมีความพึงพอใจต่อกิจกรรม อย่างน้อยร้อยละ 80</t>
  </si>
  <si>
    <t>ผู้เข้าร่วมโครงการได้รับความรู้ความเข้าใจและมีส่วนร่วมในการทำนุบำรุงศิลปวัฒนธรรมไทยและอนุรักษ์สิ่งแวดล้อมอย่างน้อยร้อยละ 80</t>
  </si>
  <si>
    <t>ผู้เข้าร่วมโครงการทุกบอกประเด็นความรู้ที่ได้รับอย่างน้อย 1 เรื่อง             2.  มีเวทีให้นักศึกษาได้นำเสนอผลงานทางวิชาการ</t>
  </si>
  <si>
    <t>1.  ผู้เข้าร่วมโครงการสามารถนำความรู้ไปใช้ประโยชน์ได้อยู่ในระดับมาก                    2.  นักศึกษาสามารถนำเสนอผลงานทางวิชาการได้</t>
  </si>
  <si>
    <t>1. อย่างน้อยร้อยละ 80 ของผู้เข้าร่วมโครงการได้รับความรู้เพิ่มขึ้น           2.  ความพึงพอใจของผู้เข้าร่วมโครงการ ไม่น้อยกว่าร้อยละ 80</t>
  </si>
  <si>
    <t>คณะเทคโนโลยี   การจัดการ</t>
  </si>
  <si>
    <t>ต.ค..58-ก.ย.59</t>
  </si>
  <si>
    <t>มิ.ย.59-ส.ค.59</t>
  </si>
  <si>
    <t xml:space="preserve"> 1. จำนวนกลุ่มเกษตรที่เข้ารับบริการ จำนวน 30คน อาจารย์ และนักศึกษา จำนวน 30 คน มีการให้บริการด้านสุขภาพปศุสัตว์ทั้งหมดไม่ต่ำกว่า 500 ตัว และมีการให้บริการด้านสุขภาพแมวและสุนัขพื้นที่ละไม่ต่ำกว่า 500 ตัว</t>
  </si>
  <si>
    <t xml:space="preserve"> 2. นักศึกษาคณะฯสามารถฝึกปฏิบัติกับตัวอย่างและสถานที่ปฏิบัติจริง 3.บุคลากรในคณะฯมีความชำนาญด้านการจัดการสุขภาพสัตว์ ไม่ต่ำกว่า 10 คน4.อาจารย์ในคณะฯสามารถใช้ปัญหาสภาพจริงเพื่อพัฒนางานวิจัยสู่ชุมชนไม่ต่ำกว่า 10 คน  </t>
  </si>
  <si>
    <t xml:space="preserve">1. ชาวบ้านที่อยู่ภายใต้ความรับผิดชอบขององค์กรปกครองส่วนท้องถิ่นที่เข้าร่วมโครงการ ได้รับการบริการด้านการจัดการสุขภาพสัตว์ 2. กลุ่มเกษตรกรได้นำความรู้ที่ได้รับ ดูแลและจัดการสุขภาพสัตว์ในชุมชนได้  </t>
  </si>
  <si>
    <t xml:space="preserve">  3.กลุ่มเกษตรกรในพื้นที่เป้าหมายสามารถพึ่งตนเองด้านการจัดการสุขภาพและในพื้นที่สามารถพัฒนาสู่ศูนย์ถ่ายทอดเทคโนโลยีด้านสุขภาพสัตว์ประจำตำบล</t>
  </si>
  <si>
    <t>ต.ค.58-ส.ค. 59</t>
  </si>
  <si>
    <t xml:space="preserve"> 2. นักศึกษาคณะฯสามารถฝึกปฏิบัติกับตัวอย่างและสถานที่ปฏิบัติจริง </t>
  </si>
  <si>
    <r>
      <t xml:space="preserve"> </t>
    </r>
    <r>
      <rPr>
        <sz val="16"/>
        <color indexed="8"/>
        <rFont val="Angsana New"/>
        <family val="1"/>
      </rPr>
      <t>1. จำนวนกลุ่มเกษตรที่เข้ารับบริการ จำนวน 30คน อาจารย์ และนักศึกษา จำนวน 30 คน มีการให้บริการด้านสุขภาพปศุสัตว์ทั้งหมดไม่ต่ำกว่า 500 ตัว และมีการให้บริการด้านสุขภาพแมวและสุนัขพื้นที่ละไม่ต่ำกว่า 500 ตัว</t>
    </r>
  </si>
  <si>
    <t xml:space="preserve"> 2. กลุ่มเกษตรกรได้นำความรู้ที่ได้รับ ดูแลและจัดการสุขภาพสัตว์ในชุมชนได้ </t>
  </si>
  <si>
    <t xml:space="preserve">1. ชาวบ้านที่อยู่ภายใต้ความรับผิดชอบขององค์กรปกครองส่วนท้องถิ่นที่เข้าร่วมโครงการ ได้รับการบริการด้านการจัดการสุขภาพสัตว์   </t>
  </si>
  <si>
    <t>3.กลุ่มเกษตรกรในพื้นที่เป้าหมายสามารถพึ่งตนเองด้านการจัดการสุขภาพและในพื้นที่สามารถพัฒนาสู่ศูนย์ถ่ายทอดเทคโนโลยีด้านสุขภาพสัตว์ประจำตำบล</t>
  </si>
  <si>
    <t xml:space="preserve"> 2. กลุ่มเกษตรกรได้นำความรู้ที่ได้รับ ดูแลและจัดการสุขภาพสัตว์ในชุมชนได้</t>
  </si>
  <si>
    <t xml:space="preserve">1. ชาวบ้านที่อยู่ภายใต้ความรับผิดชอบขององค์กรปกครองส่วนท้องถิ่นที่เข้าร่วมโครงการ ได้รับการบริการด้านการจัดการสุขภาพสัตว์    </t>
  </si>
  <si>
    <t>1.  อย่างน้อยร้อยละ 80 ของผู้เข้าร่วมโครงการได้รับความรู้เพิ่มขึ้น               2.ผู้ปกครองเข้าร่วมร้อยละ 70</t>
  </si>
  <si>
    <t>1.  ผู้เข้าร่วมโครงการสามารถนำความรู้ไปใช้ประโยชน์ได้อยู่ในระดับมาก                2. แก้ปัญหานักศึกษาได้ร้อยละ 80</t>
  </si>
  <si>
    <t>1.  ผู้เข้าร่วมโครงการสามารถนำความรู้ไปใช้ประโยชน์ได้อยู่ในระดับมาก             2. แก้ปัญหานักศึกษาได้ร้อยละ 80</t>
  </si>
  <si>
    <t>1.  อย่างน้อยร้อยละ 80 ของผู้เข้าร่วมโครงการได้รับความรู้เพิ่มขึ้น              2.ผู้ปกครองเข้าร่วมร้อยละ 70</t>
  </si>
  <si>
    <t>1.  มีกิจกรรมแลกเปลี่ยนเรียนรู้ประสบการณ์/ทักษะวิชาชีพ/วิชาการภายในหน่วยงาน                2.ผู้เข้าร่วมโครงการอยู่ในกระบวนการของการจัดกิจกรรมครบถ้วน   ร้อยละ 100</t>
  </si>
  <si>
    <t>1.อย่างน้อยร้อยละ 80 ของผู้เข้าร่วมโครงการได้รับความรู้เพิ่มขึ้น        2.   ผู้เข้าร่วมโครงการอยู่ในกระบวนการขอการจัดกิจกรรมครบถ้วน  ร้อยละ 80</t>
  </si>
  <si>
    <t>1.  อย่างน้อยร้อยละ 80 ของผู้เข้าร่วมโครงการได้รับความรู้เพิ่มขึ้น          2.  ผู้เข้าร่วมโครงการอยู่ในกระบวนการของการจัดกิจกรรมครบถ้วน ร้อยละ 80</t>
  </si>
  <si>
    <t>กิจกรรมย่อยที่ 1 :  วันลอยกระทง</t>
  </si>
  <si>
    <t>กิจกรรมย่อยที่ 2 :  วันพ่อ 5 ธันวามหาราช</t>
  </si>
  <si>
    <t>กิจกรรมย่อยที่ 3 :  ปฏิบัติธรรมเพื่อพ่อของแผ่นดิน</t>
  </si>
  <si>
    <t>กิจกรรมย่อยที่ 4 :  แห่เทียนพรรษา</t>
  </si>
  <si>
    <t>กิจกรรมย่อยที่ 5 :  เทิดพระเกียรติวันแม่แห่งชาติ</t>
  </si>
  <si>
    <t>พ.ค. 59 -ก.ย. 59</t>
  </si>
  <si>
    <t xml:space="preserve">โครงการจัดนิทรรศการโครงการอนุรักษ์พันธุกรรมพืชอันเนื่องมาจากพระราชดำริ สมเด็จพระเทพรัตนราชสุดาฯสยามบรมราชกุมารี ของ มทร.ศรีวิชัย    </t>
  </si>
  <si>
    <t>มีเส้นทางศึกษาท่องเที่ยวเชิงนิเวศภายในมหาวิทยาลัยเทคโนโลยีราชมงคล   ศรีวิชัย วิทยาเขตนครศรีธรรมราช         (ทุ่งใหญ่)</t>
  </si>
  <si>
    <t xml:space="preserve">ความพึงพอใจของผู้เข้าร่วมโครงการ      ไม่น้อยกว่าร้อยละ 80 </t>
  </si>
  <si>
    <t>16.1.2</t>
  </si>
  <si>
    <t>กิจกรรมย่อยที่ 1 โครงการแนะแนวการศึกษาต่อในระดับปริญญาตรีคณะสถาปัตยกรรมศาสตร์</t>
  </si>
  <si>
    <t>กิจกรรมย่อยที่ 2 โครงการแนะแนวการศึกษาต่อในระดับปริญญาตรีคณะสถาปัตยกรรมศาสตร์</t>
  </si>
  <si>
    <t>โครงการวิพากหลักสูตรฯ ปรับปรุงคณะศิลปศาสตร์</t>
  </si>
  <si>
    <t xml:space="preserve">1.  ผู้เข้าร่วมโครงการสามารถนำความรู้ไปใช้ประโยชน์ได้อยุ่ในระดับมาก                  2. ได้หลักสูตรบัญชี </t>
  </si>
  <si>
    <t>ต.ค.58-ธ.ค.58</t>
  </si>
  <si>
    <t>1.  ผู้เข้าร่วมโครงการสามารถนำความรู้ไปใช้ประโยชน์ได้อยู่ในระดับมาก                    2.  ผู้เข้าร่วมโครงการสามารถนำความรู้ไปใช้ ร้อยละ 80</t>
  </si>
  <si>
    <t>1.  มีกิจกรรมแลกเปลี่ยนเรียนรู้ประสบการณ์/ทักษะวิชาชีพ/วิชาการภายในหน่วยงาน                2.  นักศึกษาจำนวน 14 คนได้เข้าศึกษาดูงานทำปฏิบัติการนอกสถานที่ ในหน่วยงานของกรมอุตุนิยมวิทยา</t>
  </si>
  <si>
    <t>1.  ผู้เข้าร่วมโครงการสามารถนำความรู้ไปใช้ประโยชน์ได้อยู่ในระดับมาก                    2.  ตำราทางวิชาการผ่านการพิจารณาจากคณะกรรมการที่แต่งตั้งโดยคณะวิศวกรรมศาสตร์ ไม่น้อยกว่า 7 เล่ม</t>
  </si>
  <si>
    <t>พ.ย.58-ธ.ค.58</t>
  </si>
  <si>
    <t>ต.ค.59-ก.ย.59</t>
  </si>
  <si>
    <t>พ.ย.58 -ม.ค.59</t>
  </si>
  <si>
    <t>ก.พ.59-มี.ค.59</t>
  </si>
  <si>
    <t xml:space="preserve"> ม.ค.59-มิ.ย.59</t>
  </si>
  <si>
    <t xml:space="preserve"> ม.ค.59-ก.พ.59</t>
  </si>
  <si>
    <t>ก.ค.59-ส.ค59</t>
  </si>
  <si>
    <t>พ.ค.59-ก.ย.59</t>
  </si>
  <si>
    <t>ต.ค.58 -ก.ย.59</t>
  </si>
  <si>
    <t>ก.ค.59-ส.ค.59</t>
  </si>
  <si>
    <t>มี.ค.59-ก.ย.59</t>
  </si>
  <si>
    <t>ข้อมูลข่าวสารของหน่วยงานได้รับการเผยแพร่ประชาสัมพันธ์ทำให้วิยาลัยเป็นที่รู้จักมากขึ้น</t>
  </si>
  <si>
    <t xml:space="preserve"> กิจกรรมย่อยที่ 4  รายงานผลการดำเนินงาน ครั้งที่ 4</t>
  </si>
  <si>
    <t>กิจกรรมย่อยที่ 3  รายงานผลการดำเนินงาน ครั้งที่ 3</t>
  </si>
  <si>
    <t xml:space="preserve"> กิจกรรมย่อยที่ 2  รายงานผลการดำเนินงาน ครั้งที่ 2</t>
  </si>
  <si>
    <t>กิจกรรมย่อยที่ 1  รายงานผลการดำเนินงาน ครั้งที่ 1</t>
  </si>
  <si>
    <t xml:space="preserve">1.  อย่างน้อยร้อยละ 80 ของผู้เข้าร่วมโครงการได้รับความรู้เพิ่มขึ้น       </t>
  </si>
  <si>
    <t xml:space="preserve">  2. จำนวนรายวิชาที่สามารถมีสื่ออิเล็กทรอนิกส์ จำนวน 10 วิชา</t>
  </si>
  <si>
    <t xml:space="preserve">1.  ผู้เข้าร่วมโครงการสามารถนำความรู้ไปใช้ประโยชน์ได้อยู่ในระดับมาก             </t>
  </si>
  <si>
    <t xml:space="preserve">    2.  อาจารย์สามารถประยุกต์ใช้เทคโนโลยีสารสนเทศในการเรียนการสอนได้อย่างมีประสิทธิภาพมากยิ่งขึ้น</t>
  </si>
  <si>
    <t>1.  ผู้เข้าร่วมโครงการสามารถนำความรู้ไปใช้ประโยชน์ได้อยู่ในระดับมาก                     2.  มีแผนบริหารความเสี่ยงระดับคณะ</t>
  </si>
  <si>
    <t xml:space="preserve">1.  ผู้เข้าร่วมโครงการมีความพึงพอใจต่อความรู้ที่ได้รับอย่างน้อยร้อยละ 80                             2.  มีสวนแนวตั้ง 1 พื้นที่    </t>
  </si>
  <si>
    <t>1.  ผู้เข้าร่วมโครงการสามารถนำความรู้ไปใช้ประโยชน์ได้อยู่ในระดับมาก                     2.  ความพึงพอใจของผู้เข้าชม ร้อยละ 80</t>
  </si>
  <si>
    <t>1.  ผู้เข้าร่วมโครงการสามารถนำความรู้ไปใช้ประโยชน์ได้อยู่ในระดับมาก                     2.  ได้รับผลการตรวจประเมินกิจกรรม</t>
  </si>
  <si>
    <t xml:space="preserve"> ม.ค. 59 -พ.ค. 59</t>
  </si>
  <si>
    <t>1. ผู้เข้าร่วมโครงการสามารถนำความรู้ไปใช้ประโยชน์ได้อยู่ในระดับมาก                     2.  ผู้เข้าร่วมโครงการมีความพึงพอใจในกระบวนการจัดโครงการ ร้อยละ 80</t>
  </si>
  <si>
    <t>1.  ผู้เข้าร่วมโครงการสามารถนำความรู้ไปใช้ประโยชน์ได้อยู่ในระดับมาก                           2.  ผู้เข้าร่วมโครงการมีความพึงพอใจในกระบวนการจัดการโครงการ ร้อยละ 80</t>
  </si>
  <si>
    <t>1.  ผู้เข้าร่วมโครงการสามารถนำความรู้ไปใช้ประโยชน์ได้อยู่ในระดับมาก                           2.  ผลงานทรัพย์สินทางปัญญาสามารถต่อยอดสู่เชิงพาณิชย์ได้ 2 ผลงาน</t>
  </si>
  <si>
    <t>1.  อย่างน้อยร้อยละ 80 ของผู้เข้าร่วมโครงการได้รับความรู้เพิ่มขึ้น             2.  ผลงานทรัพย์สินทางปัญญามีคุณภาพและสามารถต่อยอดสู่เชิงพาณิชย์</t>
  </si>
  <si>
    <t xml:space="preserve">อย่างน้อยร้อยละ 80 ของผู้เข้าร่วมโครงการได้รับความรู้เพิ่มขึ้น       </t>
  </si>
  <si>
    <t xml:space="preserve"> ผู้เข้าร่วมโครการสามารถนำความรู้ไปใช้ประโยชน์ได้อยู่ในระดับมาก                   </t>
  </si>
  <si>
    <t>สิทธิและความเป็นส่วนตัวบนสังคมออนไลน์ กรณีศึกษาสาขาระบบสารสนเทศคณะบริหารธุรกิจ มหาวิทยาลัยเทคโนโลยีราชมงคลศรีวิชัย</t>
  </si>
  <si>
    <t xml:space="preserve">ความคิดเห็นและความคาดหวังของผู้ใช้บัณฑิต สาขาการจัดการ   คณะบริหารธุรกิจ  มหาวิทยาลัยเทคโนโลยีราชมงคลศรีวิชัย ด้านการรู้สารสนเทศและคอมพิวเตอร์พื้นฐานของบัณฑิต      </t>
  </si>
  <si>
    <t>1.  อย่างน้อยร้อยละ 80 ของผู้เข้าร่วมโครงการได้รับความรู้เพิ่มขึ้น           2.  คำขอรับการคุ้มครองผลงานทรัพย์สินทางปัญญามีคุณภาพมากขึ้น</t>
  </si>
  <si>
    <t xml:space="preserve">ศึกษาการย้อมกาบกล้วยด้วยสีธรรมชาติ กรณีศึกษากลุ่มบ้านปาเระ     ต.บาราโหม   อ.เมือง จ.ปัตตานี    </t>
  </si>
  <si>
    <t>ความตระหนักถึงการวางแผนการเงิน ระดับครัวเรือนในชุมชน           วัดชัยมงคล จังหวัดสงขลา</t>
  </si>
  <si>
    <t>แนวทางการตลาดท่องเที่ยวสปาของนักท่องเที่ยวผู้สูงอายุ ชาวมาเลเซียในเขตพื้นที่จังหวัดสงขลา</t>
  </si>
  <si>
    <t>1. ผู้เข้าร่วมโครงการสามารถนำความรู้ไปใช้ประโยชน์ได้อยู่ในระดับมาก                     2. ผู้เข้าร่วมโครงการมีผลสัมฤทธิ์ทางการเรียนรายวิชาฝึกงาน เป็น S อย่างน้อยร้อยละ 80</t>
  </si>
  <si>
    <t>1. มีกิจกรรมและเปลี่ยนเรียนรู้ประสบการณ์/ทักษะวิชาชีพ /วิชาการภายในหน่วยงาน                    2.  นักศึกษามีความเข้าใจในเนื้อหาการอบรมโดยมีคะแนนผ่านการทำแบบทดสอบหลังการอบรม</t>
  </si>
  <si>
    <t>สำนักงานอธิการบดี (ฝ่ายวิชาการ)</t>
  </si>
  <si>
    <t>ผผู้เข้าร่วมโครงการได้รับการพัฒนาทักษะวิชาชีพฉพาะทางและเพิ่มความเชี่ยวชาญในวิชาชีพมากขึ้น</t>
  </si>
  <si>
    <t>1.  ผู้เข้าร่วมโครงการสามารถนำความรู้ไปใช้ประโยชน์ได้อยู่ในระดับมาก                    2.  ร้อยละ 90 พึงพอใจประโยชน์ที่ได้รับ</t>
  </si>
  <si>
    <t xml:space="preserve">1.ผู้เข้าร่วมโครงการทุกคนบอกประเด็นความรู้ที่ได้รับ อย่างน้อย 1 เรื่อง      </t>
  </si>
  <si>
    <t xml:space="preserve">1.  ผู้เข้าร่วมโครงการทุกคนบอกประเด็นความรู้ที่ได้รับ อย่างน้อย 1 เรื่อง                     </t>
  </si>
  <si>
    <t>โครงการพี่สอนน้องทำบัญชี</t>
  </si>
  <si>
    <t>โครงการศึกษาดูงานด้านบริหารธุรกิจ</t>
  </si>
  <si>
    <t>มีกิจกรรมแลกเปลี่ยนเรียนรู้ประสบการณ์/ทักษะประสบการณ์/วิชาชีพ/วิชาการภายในหน่วยงาน</t>
  </si>
  <si>
    <t xml:space="preserve">1.  ผู้เข้าร่วมโครงการสามารถนำความรู้ไปใช้ประโยชน์ได้อยู่ในระดับมาก     </t>
  </si>
  <si>
    <t>โครงการปรับพื้นฐานด้านการบัญชี</t>
  </si>
  <si>
    <t>โครงการปรับพื้นฐานด้านการโรงแรมและการท่องเที่ยว</t>
  </si>
  <si>
    <t>โครงการจัดการฐานการเรียนรู้จากธนาคารอาหารชุมชน " 7ไร่ 7     เรื่อง 7  ร้อย     ณ  บ้านควนรู อำเภอรัตภูมิ จังหวัดสงขลา"</t>
  </si>
  <si>
    <t>การศึกษาตัวแปรที่ส่งผลต่อความแข็งในงานชุบผิวแข็งแบบแพ็ค   คาร์บูไรซิ่งของคานใบมีดย่อยทางปาล์มของอุปกรณ์พ่วงรถแทรกเตอร์</t>
  </si>
  <si>
    <t>การศึกษาสมบัติของพอลิโพรพิลีน/ไฮบริดฟิลเลอร์คอมโพสิตโดย    เติมอนุภาคโบรอนไนไตรด์และคาร์บอนไฟเบอร์</t>
  </si>
  <si>
    <t>เกิดความร่วมมือระหว่างมหาวิทยาลัยกับชุมชนในการสร้างสรรค์ชุมชนแบบพึงตนเอง</t>
  </si>
  <si>
    <t>ก.ค.59,ส.ค.59</t>
  </si>
  <si>
    <t>โครงการสนับสนุน</t>
  </si>
  <si>
    <t xml:space="preserve">สมาชิกในชุมชนบ้านท่า-บ่อโกได้รับความรู้ด้านเทคโนโลยีสารสนเทศ </t>
  </si>
  <si>
    <t xml:space="preserve">สมาชิกในชุมชนบ้านท่า-บ่อโกได้รับความรู้ด้านการบัญชี </t>
  </si>
  <si>
    <t xml:space="preserve">สมาชิกในชุมชนบ้านท่า-บ่อโกได้รับความรู้ไฟฟ้า </t>
  </si>
  <si>
    <t xml:space="preserve">สมาชิกในชุมชนบ้านท่า-บ่อโกได้รับความรู้ด้านโยธา </t>
  </si>
  <si>
    <t xml:space="preserve">สมาชิกในชุมชนบ้านท่า-บ่อโกได้รับความรู้ด้านการจัดการ </t>
  </si>
  <si>
    <t>สมาชิกในชุมชนบ้านท่า-บ่อโก มีความต้องการพัฒนาความรู้ด้านไฟฟ้า โยธา การจัดการ การบัญชี เทคโนโลยีสารสนเทศ ตลอดจนภาษาและการสื่อสารในยุคเศรษฐกิจอาเซียน และการให้บริการด้านการจัดการท่องเที่ยวและโรงแรม</t>
  </si>
  <si>
    <t>สมาชิกในชุมชนบ้านท่า-บ่อโก ให้ความร่วมมือและให้ข้อมูลการสำรวจทรัพยากรฯ</t>
  </si>
  <si>
    <t xml:space="preserve">กิจกรรมย่อยที่ 6  การแข่งขันคอนกรีตมวลเบาระดับอุดมศึกษา      ครั้งที่9 </t>
  </si>
  <si>
    <t>1.  ผู้เข้าร่วมโครงการสามารถนำความรู้ไปใช้ประโยชน์ได้อยู่ในระดับมาก                      2.  นักศึกษาจบตามหลักสูตร ร้อยละ 80</t>
  </si>
  <si>
    <t>ผู้เข้าร่วมโครงการนำความรู้ไปใช้ประโยชน์  ร้อยละ  80</t>
  </si>
  <si>
    <t xml:space="preserve">อย่างน้อยร้อยละ 80 ของผู้เข้าร่วมโครงการได้รับความรู้เพิ่มขึ้น         </t>
  </si>
  <si>
    <t xml:space="preserve">ผู้เข้าร่วมโครงการสามารถนำความรู้ไปใช้ประโยชน์ได้อยู่ในระดับมาก                         </t>
  </si>
  <si>
    <t>1.  ผู้เข้าร่วมโครงการสามารถนำความรู้ไปใช้ประโยชน์อยู่ในระดับมาก                     2. ผู้เข้าร่วมโครงการมีสุขภาพร่างกายแข็งแรง และห่างไกลสารเสพติด</t>
  </si>
  <si>
    <t>1.  ผู้เข้าร่วมโครงการสามารถนำความรู้ไปใช้ประโยชน์ได้อยู่ในระดับมาก                   2.มีความตระหนักและสร้างดำรงชีวิตที่มีความพอเพียง</t>
  </si>
  <si>
    <t>1.  ผู้เข้าร่วมโครงการสามารถนำความรู้ไปใช้ประโยชน์ได้อยู่ในระดับมาก                     2.  นักศึกษาที่เข้าร่วมกิจกรรมมีความรู้และเข้าใจในกิจกรรมของเครือข่ายมากขึ้นและ รู้จัก นักศึกษาต่างสถาบันมากขึ้น</t>
  </si>
  <si>
    <t>1.  อย่างน้อยร้อยละ 80  ของผู้เข้าร่วมโครงการได้รับความรู้เพิ่มขึ้น             2.  มีการพัฒนาบุคลากรของสถาบันฯไม่น้อยกว่า 27 คน</t>
  </si>
  <si>
    <t>1.  ผู้เข้าร่วมโครงการสามารถนำความรู้ไปใช้ประโยชน์ได้อยู่ในระดับมาก                     2.  บุคลากรของสถาบันฯความรู้ความเข้าใจและได้รับการพัฒนาเกี่ยวกับการให้บริการไม่น้อยกว่าร้อยละ 80</t>
  </si>
  <si>
    <t>1.  มีกิจกรรมความร่วมมืออย่างน้อย 1 กิจกรรม                       2.  ผู้เข้าร่วมโครงการมีความเข้าใจในเนื้อหาที่แลกเปลี่ยนและฝึกปฏิบัติจากโครงการไม่น้อยกว่า ร้อยละ 80</t>
  </si>
  <si>
    <t xml:space="preserve"> 1.  ผู้เข้าร่วมโครงการสามารถนำความรู้ไปใช้ประโยชน์ได้อยู่ในระดับมาก                     2.  คะแนนจากอาจารย์ และนักวิจัยจากการนำเสนอผลงานและการปฏิบัติงานตลอดการแลกเปลี่ยนผ่านเกินครึ่งของคะแนนเต็มมากกว่าร้อยละ 70</t>
  </si>
  <si>
    <t>1.  ผู้เข้าร่วมโครงการสามารถนำความรู้ไปใช้ประโยชน์ได้อยู่ในระดับมาก                     2.  ความพีงพอใจของผู้เข้าร่วมโครงการไม่น้อยกว่าร้อยละ 80</t>
  </si>
  <si>
    <t>1.  ผู้เข้าร่วมโครงการสามารถนำความรู้ไปใช้ประโยชน์ได้อยู่ในระดับมาก                     2.  หลักสูตรมีความทันสมัย รองรับความต้องการของนักเรียนและตลาดแรงงาน</t>
  </si>
  <si>
    <t>1.  ผู้เข้าร่วมโครงการสามารถนำความรู้ไปใช้ประโยชน์ได้อยู่ในระดับมาก                     2.  ผู้เข้าร่วมโครงการนำความรู้ไปใช้ในการสอบเพื่อขอขึ้นทะเบียนและรับใบอนุญาตเป็นผู้ประกอบวิชาชีพการแพทย์แผนไทยจากสภาการแพทย์แผนไทยอย่างน้อยร้อยละ 80 โดยใช้แบบประเมินจากนักศึกษา</t>
  </si>
  <si>
    <t>1.  ผู้เข้าร่วมโครงการสามารถนำความรู้ไปใช้ประโยชน์ได้อยู่ในระดับมาก                      2.  ผู้เข้าร่วมโครงการมีความพึงพอใจในการจัดโครงการ ร้อยละ 80</t>
  </si>
  <si>
    <t>1.  ผู้เข้าร่วมโครงการสามารถนำความรู้ไปใช้ประโยชน์ได้อยู่ในระดับมาก                     2.  ผู้เข้าร่วมโครงการมีความพึงพอใจต่อประโยชน์ที่ได้รับร้อยละ 80</t>
  </si>
  <si>
    <t>1.  ผู้เข้าร่วมโครงการสามารถนำความรู้ไปใช้ประโยชน์ได้อยู่ในระดับมาก                2. นักศึกษาผ่านการทดสอบร้อยละ 80</t>
  </si>
  <si>
    <t>1.  ผู้เข้าร่วมโครงการสามารถนำความรู้ไปใช้ประโยชน์ได้อยู่ในระดับมาก                    2. นักศึกษาผ่านการทดสอบร้อยละ 80</t>
  </si>
  <si>
    <t>เกษตรกรและประชาชนที่เข้าร่วมโครงการสามารถนำความรู้ความเข้าใจเกี่ยวกับเตาชีวมวลไปใช้พัฒนาอาชีพตามพระราชดำริและสามารถนำไปใช้เพิ่มรายได้</t>
  </si>
  <si>
    <t>1.  อย่างน้อยร้อยละ 80 ของผู้ร่วมโครงการได้รับความรู้เพิ่มขึ้น                   2.  จำนวนผลงานที่นำไปใช้ประโยชน์หรือตีพิมพ์เผยแพร่ อย่างน้อย 1 ผลงาน</t>
  </si>
  <si>
    <t>1.  ผู้เข้าร่วมโครงการสามารถนำความรู้ไปใช้ประโยชน์ได้อยู่ในระดับมาก                           2.  ผลงานทรัพย์สินทางปัญญาสามารถขอรับความคุ้มครองทรพัย์สินทางปัญญาได้ 2 ผลงาน</t>
  </si>
  <si>
    <t>1.  ผู้เข้าร่วมโครการสามารถนำความรู้ไปใช้ประโยชน์ได้อยู่ในระดับมาก                            2. ผลงานวิจัยที่มีคุณภาพระดับชาติและนานาชาติเพื่อสู่มาตรฐานการตีพิมพ์และการใช้ประโยชน์ /40 บทความวิจัย</t>
  </si>
  <si>
    <t>1.  อย่างน้อยร้อยละ 80 ของผู้เข้าร่วมโครงการได้รับความรู้เพิ่มขึ้น            2.  40 บทความ</t>
  </si>
  <si>
    <t>ความพึงพอใจของผู้เข้าร่วมโครงการ             ไม่น้อยกว่าร้อยละ 80</t>
  </si>
  <si>
    <t>ความพึงพอใจของผู้เข้าร่วมโครงการ        ไม่น้อยกว่าร้อยละ 80</t>
  </si>
  <si>
    <t>ความพึงพอใจของผู้เข้าร่วมโครงการ       ไม่น้อยกว่า ร้อยละ 80</t>
  </si>
  <si>
    <t>ความพึงพอใจของผู้เข้าร่วมโครงการ           ไม่น้อยกว่าร้อยละ 80</t>
  </si>
  <si>
    <t>ความพึงพอใจของผู้เข้าร่วมโครงการ         ไม่น้อยกว่าร้อยละ 80</t>
  </si>
  <si>
    <t>ความพึงพอใจร้อยละ 80</t>
  </si>
  <si>
    <t>1.  ความพึงพอใจของผุ้เข้าร่วมโครงการไม่น้อยกว่าร้อยละ 80            2.นักศึกษากลุ่มเป้าหมายเข้าร่วมโครงการ ร้อยละ 80</t>
  </si>
  <si>
    <t>1.  ผู้เข้าร่วมโครงการมีความตระหนักในการทำนุบำรุงศิลปวัฒนธรรมไทยและอนุรักษ์สิ่งแวดล้อม    2.นักศึกษามีความเข้าใจเกี่ยวกับการรักษาศีลห้าการปฏิบัติสมาธิภาวนาการฝึกจิตใจให้มีความสงบ และสามารถนำไปใช้ประโยชน์ในชีวิตประจำวันได้</t>
  </si>
  <si>
    <t>1.  ผู้เข้าร่วมโครงการสามารถนำความรู้ไปใช้ประโยชน์ได้อยู่ในระดับมาก                     2.  ผู้เข้าร่วมโครงการเกิดทักษะและความเชี่ยวชาญในทางปฏิบัติและสามารถนำไปใช้ประโยชน์ได้</t>
  </si>
  <si>
    <t>1.  ผู้เข้าร่วมโครงการสามารถนำความรู้ไปใช้ประโยชน์ได้อยู่ในระดับมาก                      2.  นักศึกษาสามารถจัดทำกิจกรรม/โครงการพัฒนาองค์กร/ชุมชนในเขตพื้นที่จังหวัดนครศรีธรรมราช และนำไปสู่การปฏิบัติได้ อย่างน้อย 1 กิจกรรม/โครงการ หรือ อย่างน้อย 1 องค์กร/ชุมชน</t>
  </si>
  <si>
    <t>1.  ผู้เข้าร่วมโครงการสามารถนำความรู้ไปใช้ประโยชน์ได้อยู่ในระดับมาก                     2.  บริษัทห้างร้านมีความพึงพอใจด้านการใช้ภาษาอังกฤษของนักศึกษาที่เข้ารับการฝึกงานไม่ต่ำกว่าร้อยละ 80</t>
  </si>
  <si>
    <t xml:space="preserve">1. ผู้เข้าร่วมโครงการมีความเข้าใจและมีทักษะด้านภาษาและการสื่อสารเพิ่มมากขึ้น                                 2.  ผู้เข้าร่วมโครงการได้รับรางวัลการแข่งขันการนำเสนอสื่อการเรียนการสอนเป็นภาษาอังกฤษ </t>
  </si>
  <si>
    <t>1. ผู้เข้าร่วมโครงการสามารถนำความรู้ไปใช้ประโยชน์ได้อยู่ในระดับมาก                     2.  ผลการประเมินกิจกรรม 5 ส.ภายในคณะ ภาพรวมไม่น้อยกว่า ร้อยละ 80</t>
  </si>
  <si>
    <t>1. ผู้เข้าร่วมโครงการสามารถนำความรู้ไปใช้ประโยชน์ได้อยู่ในระดับมาก                      2.   หลักสูตรสาขาวิชาฝ่านการประเมินคุณภพาการศึกษาภายใน ร้อยละ 100</t>
  </si>
  <si>
    <t>1. ผู้เข้าร่วมโครงการสามารถนำความรู้ไปใช้ประโยชน์ได้อยู่ในระดับมาก                      2.  หลักสูตรสาขาวิชาฝ่านการประเมินคุณภาพการศึกษาภายใน ร้อยละ 100</t>
  </si>
  <si>
    <t>1.  ผู้เข้าร่วมโครงการสามารถนำความรู้ไปใช้ประโยชน์ได้อยู่ในระดับมาก                   2. ผู้เข้าร่วมโครงการนำความรู้ไปใช้ประเมินโอกาสและผลกระทบของความเสี่ยงจากภาระงานต่าง ๆ อย่างน้อยร้อยละ 80                       3. ได้แผนบริหารความเสี่ยง ประจำปี พ.ศ.2559</t>
  </si>
  <si>
    <t>1.  ผู้เข้าร่วมโครงการมีความพึงพอใจต่อความรู้ที่ได้รับจากนิทรรศการอย่างน้อยร้อยละ 80                                          2.  มีนักท่องเที่ยวเข้ามาเยี่ยมชมพิพิธภัณฑ์สัตว์น้ำไม่น้อยกว่า 1,000 คน</t>
  </si>
  <si>
    <t>ธ.ค.58</t>
  </si>
  <si>
    <t>มีต้นพืชสมุนไพรเพื่อรักษาและอนุรักษ์พืชในสวนสมุนไพร</t>
  </si>
  <si>
    <t>ศึกษาพิมพ์ดีเอ็นพันธุกรรมพืชท้องถิ่นของคณะวิทยาศาสตร์และเทคโนโลยีการประมง จำนวน 20 ชนิด</t>
  </si>
  <si>
    <t>จัดทำรายงานที่มีคุณภาพสูง</t>
  </si>
  <si>
    <t xml:space="preserve">โครงการยกร่างและวิพากษ์หลักสูตรใหม่ ระดับปริญญาตรี             คณะเทคโนโลยีการจัดการ  </t>
  </si>
  <si>
    <t>1.  ผู้เข้าร่วมโครงการสามารถนำความรู้ไปใช้ประโยชน์ได้อยู่ในระดับมาก                     2. นักศึกษาผ่านการทดสอบร้อยละ 80</t>
  </si>
  <si>
    <t>ต.ค.58-ก.ค.59</t>
  </si>
  <si>
    <t xml:space="preserve">ความพึงพอใจของผู้รับบริการไม่น้อยกว่าร้อยละ 80                           </t>
  </si>
  <si>
    <t xml:space="preserve"> ข้อมูลข่าวสารของหน่วยงานได้รับการเผยแพร่ประชาสัมพันธ์ทำให้มหาวิทยาลัยเป็นที่รู้จักมากขึ้น                     </t>
  </si>
  <si>
    <t>ม.ค.59,มี.ค.59,พ.ค.59</t>
  </si>
  <si>
    <t>มีวีดีทัศน์แนะนำวิทยาเขตตรัง 1 ชิ้นงาน</t>
  </si>
  <si>
    <t xml:space="preserve"> มีวีดีทัศน์แนะนำวิทยาเขตตรัง เพื่อเผยแพร่ประชาสัมพันธ์ทำให้เป็นที่รู้จักมากขึ้น </t>
  </si>
  <si>
    <t xml:space="preserve"> มีแผ่นพับแนะนำวิทยาเขตตรังไม่น้อยกว่า 2,800 ฉบับ</t>
  </si>
  <si>
    <t xml:space="preserve"> มีแผ่นพับแนะนำวิทยาเขตตรัง เพื่อเผยแพร่ประชาสัมพันธ์ทำให้เป็นที่รู้จักมากขึ้น </t>
  </si>
  <si>
    <t xml:space="preserve"> มีการประชาสัมพันธ์ผ่านสื่อวิทยุไม่น้อยกว่า 45 ครั้ง</t>
  </si>
  <si>
    <t xml:space="preserve">วิทยาเขตตรังมีการประชาสัมพันธ์ผ่านสื่อวิทยุ เพื่อเผยแพร่ประชาสัมพันธ์ทำให้เป็นที่รู้จักมากขึ้น </t>
  </si>
  <si>
    <t>1.ความพึงพอใจของผู้เข้าร่วมโครงการ       ไม่น้อยกว่าร้อยละ 80      2.โครงการบรรลุตามวัตถุประสงค์อย่างน้อยร้อยละ 80</t>
  </si>
  <si>
    <t>ผู้เข้าร่วมโครงการมีความรู้ความเข้าใจร้อยละ 80</t>
  </si>
  <si>
    <t>1. อย่างน้อยร้อยละ 80 ของผู้เข้าร่วมโครงการได้รับความรู้เพิ่มขึ้น            2. ผู้เข้าร่วมโครงการมีความรู้ความเข้าใจการประเมินโอกาสและผลกระทบของความเสี่ยงและจัดลำดับ               3. ผู้เข้าร่วมโครงการมีความพึงพอใจในการเข้าร่วมโครงการโดยรวมอย่างน้อยร้อยละ 80</t>
  </si>
  <si>
    <t>1.  ผู้เข้าร่วมโครงการทุกคนบอกประเด็นความรู้ที่ได้รับอย่างน้อย 1 เรื่อง      2.  ได้ผลิตภัณฑ์จากโครงการอย่างน้อย 1,000 ชิ้น เช่น ถุงมือยาง ไม้กวาดน้ำยาง บอลบีบเพื่อสุขภาพ  ฯลฯ</t>
  </si>
  <si>
    <t>ผุ้เข้าร่วมโครงการได้รับการพัฒนาทักษะทางวิชาชีพฉพาะทางและเพิ่มความเชี่ยวชาญมากขึ้น</t>
  </si>
  <si>
    <t>1.  ผู้เข้าร่วมโครงการทุกคนบอกประเด็นความรู้หรือประสบการณ์ที่ได้รับเพิ่มขึ้นอย่างน้อย 1 เรื่อง        2.  ได้รับความรู้ทักษะการใช้ภาษาไทยเพื่อการสื่อสาร</t>
  </si>
  <si>
    <t>1.  ผู้เข้าร่วมโครงการได้รับรางวัลจากการประกวดแข่งขัน อย่างน้อย 1 รางวัล    2.  สามารถนำความรู้ไปใช้ประโยชน์ในการสื่อสารได้</t>
  </si>
  <si>
    <t>1.  ผู้เข้าร่วมโครงการทุกคนบอกประเด็นความรู้หรือประสบการณ์ที่ได้รับเพิ่มขึ้นอย่างน้อย 1 เรื่อง        2.  มีการเผยแพร่ความรู้วิชาการเกษตรสมัยใหม่แก่เกษตรกรและผู้สนใจเข้าร่วมงานกิจกรรมไม่ต่ำกว่า 512 คน</t>
  </si>
  <si>
    <t>1. ผู้เข้าร่วมโครงการมีความเข้าใจและมีทักษะด้านภาษาและการสื่อสารเพิ่มมากขึ้น                             2.  มีอาจารย์ชาวต่างชาติ จำนวน 1 ท่าน</t>
  </si>
  <si>
    <t>1. ผู้เข้าร่วมโครงการมีความเข้าใจและมีทักษะด้านภาษาและการสื่อสารเพิ่มมากขึ้น                         2.  ผู้เข้าร่วมโครงการผ่านการทดสอบทักษะภาษาอังกฤษพื้นฐานไม่น้อยกว่าร้อยละ 60</t>
  </si>
  <si>
    <t>1.  ผู้เข้าร่วมโครงการมีความรู้ความเข้าใจและมีทักษะด้านภาษาและการสื่อสารเพิ่มมากขึ้น                    2. นักศึกษามีคะแนนผ่านแบบทดสอบร้อยละ 60 ไม่น้อยกว่าร้อยละ 80 ของนักศึกษาทั้งหมด</t>
  </si>
  <si>
    <t>1.  ความพึงพอใจของผู้เข้าร่วมโครงการ ไม่น้อยกว่าร้อยละ 80              2. นักศึกษามีความเข้าใจในเนื้อหาการอบรมโดยสามารถผ่านแบบทดสอบหลังการอบรม</t>
  </si>
  <si>
    <t xml:space="preserve">1.  ข้อมูลข่าวสารของหน่วยงานได้รับการเผยแพร่ ประชาสัมพันธ์ทำให้มหาวิทยาลัยเป็นที่รู้จักมากขึ้น      2.   มีจดหมายข่าวเพื่อประชาสัมพันธ์วิทยาเขตตรัง ทำให้เป็นที่รู้จักมากขึ้น </t>
  </si>
  <si>
    <t>1.ความพึงพอใจของผู้รับบริการไม่น้อยกว่าร้อยละ 80                                      2.  มีจดหมายข่าวเพื่อประชาสัมพันธ์วิทยาเขตตรัง ไม่น้อยกว่า 4ฉบับ (2,000 ชุด)</t>
  </si>
  <si>
    <t>1.  ความพึงพอใจของผู้รับบริการ ไม่น้อยกว่าร้อยละ 80                                      2.  มีการเผยแพร่ประชาสัมพันธ์ข้อมูลข่าวสารของสภามหาวิทยาลัยฯ อย่างน้อย 1 ครั้ง/ปี</t>
  </si>
  <si>
    <t>ม.ค.59- มี.ค. 59</t>
  </si>
  <si>
    <t>1.  ความพึงพอใจของผู้รับบริการ ไม่น้อยกว่าร้อยละ 80                                      2.  มีการเผยแพร่ประชาสัมพันธ์ข้อมูลข่าวสารของหน่วยงาน อย่างน้อย 2 ครั้ง/ปี</t>
  </si>
  <si>
    <t>1.อย่างน้อยร้อยละ 80 ของผู้เข้าร่วมโครงการได้รับความรู้เพิ่มขึ้น            2.  ผู้เข้าร่วมโครงการอยู่ในกระบวนการขอการจัดกิจกรรมครบถ้วน ร้อยละ 80</t>
  </si>
  <si>
    <t>แบบจำลองระดับความสูงจากภาพจากกล้องถ่ายภาพทางอากาศเชิงตัวเลข</t>
  </si>
  <si>
    <t>1.  ผู้เข้าร่วมโครงการอยู่ในกระบวนการของการจัดกิจกรรมครบถ้วนร้อยละ 80          2 .  ผู้เข้าร่วมโครงการนำความรู้ไปใช้ประโยชน์ร้อยละ  80</t>
  </si>
  <si>
    <t>พ.ย.58-พ.ค.59</t>
  </si>
  <si>
    <t>สมาชิกในชุมชนมีคุณภาพชีวิตดีขึ้นสามารถลดรายจ่ายเพิ่มรายได้และพัฒนาตนเองได้อย่างต่อเนื่องและยั่งยืน</t>
  </si>
  <si>
    <r>
      <t>1.ร้านค้าสวัสดิการชุมชนขนาด 4</t>
    </r>
    <r>
      <rPr>
        <sz val="16"/>
        <rFont val="Calibri"/>
        <family val="2"/>
      </rPr>
      <t>×</t>
    </r>
    <r>
      <rPr>
        <sz val="6.4"/>
        <rFont val="Angsana New"/>
        <family val="1"/>
      </rPr>
      <t>4</t>
    </r>
    <r>
      <rPr>
        <sz val="16"/>
        <rFont val="Angsana New"/>
        <family val="1"/>
      </rPr>
      <t xml:space="preserve"> เมตร 1 หลัง</t>
    </r>
  </si>
  <si>
    <t>1. ยอดขายผลิตภัณฑ์ในชุมชนที่ขายได้             2. มีผลิตภัณฑ์จากเส้นใยในชุมชน</t>
  </si>
  <si>
    <t>1.  อย่างน้อยร้อยละ 80 ของผู้เข้าร่วมโครงการได้รับความรู้เพิ่มขึ้น       2.  กลุ่มแม่บ้านต.คลองเส จำนวน 20 คน มีความรู้ความเข้าใจในการผลิตอาหารว่าง</t>
  </si>
  <si>
    <t>เกษตรกรผู้เข้าร่วมโครงการตอบแบบสอบถามความพึงพอใจ อย่างน้อย 30 ชุด</t>
  </si>
  <si>
    <t>พ.ย.58,ม.ค.59,มิ.ย.59</t>
  </si>
  <si>
    <t>1. ความพึงพอใจของผู้รับบริการ ไม่น้อยกว่าร้อยละ 80                          2.มีแนวทางปฏิบัติและผลสำเร็จที่ได้รับการตีพิมพ์เผยแพร่จำนวน ไม่น้อยกว่า  40  เรื่อง40 เรื่อง</t>
  </si>
  <si>
    <t>3.บุคลากรในคณะฯมีความชำนาญด้านการจัดการสุขภาพสัตว์ ไม่ต่ำกว่า 10 คน    4.อาจารย์ในคณะฯสามารถใช้ปัญหาสภาพจริงเพื่อพัฒนางานวิจัยสู่ชุมชนไม่ต่ำกว่า 10 คน</t>
  </si>
  <si>
    <r>
      <t xml:space="preserve">  </t>
    </r>
    <r>
      <rPr>
        <sz val="16"/>
        <rFont val="Angsana New"/>
        <family val="1"/>
      </rPr>
      <t>ผู้เข้ารับบริการคำปรึกษาและข้อมูลเทคโนโลยีในพื้นที่ตามแผนปฏิบัติการ อย่างน้อยร้อยละ 80</t>
    </r>
  </si>
  <si>
    <t>ความพึงพอใจของผู้เข้าร่วมโครงการ ร้อยละ 80</t>
  </si>
  <si>
    <t xml:space="preserve">1. กลุ่มเกษตรกรมีความเข้มแข็ง และสามารถดูแลและจัดการสุขภาพสัตว์ในชุมชนได้                        2. กลุ่มเกษตรในพื้นที่เป้าหมายสามารถพึ่งตนเองด้านการจัดการสุขภาพสัตว์ขั้นพื้นฐานได้
3. เกษตรกรผู้เข้าอบรมมีความพึงพอใจไม่น้อยกว่า 80 %
</t>
  </si>
  <si>
    <t>1. กลุ่มเกษตรกรมีความเข้มแข็ง และสามารถดูแลและจัดการสุขภาพสัตว์ในชุมชนได้                            2. กลุ่มเกษตรในพื้นที่เป้าหมายสามารถพึ่งตนเองด้านการจัดการสุขภาพสัตว์ขั้นพื้นฐานได้                             3. เกษตรกรผู้เข้าอบรมมีความพึงพอใจไม่น้อยกว่า  80 %</t>
  </si>
  <si>
    <t xml:space="preserve">กลุ่มวิสาหกิจชุมชนมีความรู้ และฝึกทักษะการใช้ได้แนวคิดในการนำเทคโนโลยีสารสนเทศมาประยุกต์ใช้ในการบริหารจัดการ
</t>
  </si>
  <si>
    <t>1.  อย่างน้อยร้อยละ 80 ของผู้เข้าร่วมโครงการได้รับความรู้เพิ่มขึ้น          2.  มีโครงการวิจัย จำนวน 3 โครงการ</t>
  </si>
  <si>
    <t>1.  ผู้เข้าร่วมโครงการสามารถนำความรู่ไปใช้ประโยชน์ได้อยู่ในระดับมาก                         2.  โครงการย่อยสามารถบูรณาการกับการวิจัยได้ร้อยละ 100</t>
  </si>
  <si>
    <t>1.  ข้อมูลข่าวสารของหน่วยงานได้รับการเผยแพร่ประชาสัมพันธ์ทำให้มหาวิทยัยเป็นที่รู้จัก                                  2. แนวทางปฏิบัติและผลสำเร็จที่ได้รับการตีพิมพ์เผยแพร่มีคุณภาพในระดับดี</t>
  </si>
  <si>
    <t>3.บุคลากรในคณะฯมีความชำนาญด้านการจัดการสุขภาพสัตว์ ไม่ต่ำกว่า 10 คน                4.อาจารย์ในคณะฯสามารถใช้ปัญหาสภาพจริงเพื่อพัฒนางานวิจัยสู่ชุมชนไม่ต่ำกว่า 10 คน</t>
  </si>
  <si>
    <t>สมาชิกในชุมชนได้รับการบริการทางวิชาการจากหน่วยงานภายในมหาวิทยาลัยไม่น้อยกว่า 6 กิจกรรม</t>
  </si>
  <si>
    <t>โครงการประกวดการอนุรักษ์พลังงานในมหาวิทยาลัย</t>
  </si>
  <si>
    <t>พันธกิจที่ 4 :  ให้บริการวิชาการแก่สังคมเพื่อพัฒนาอาชีพให้มีความสามารถ                                        ในการแข่งขันและมีคุณภาพชีวิตที่ดีขึ้นอย่างยั่งยืน</t>
  </si>
  <si>
    <t>พันธกิจที่ 1 : ผลิตกำลังคนด้านวิชาชีพบนพื้นฐานวิทยาศาสตร์และ                                เทคโนโลยีที่มีคุณภาพและมีความสามารถพร้อมเข้าสู่อาชีพ</t>
  </si>
  <si>
    <t>โครงการประชุมสัมมนาเชิงปฏิบัติการยกร่างหลักสูตร          วิศวกรรมศาสตรมหาบัณฑิตสาขาวิชาวิศวกรรมโยธา</t>
  </si>
  <si>
    <t>โครงการขอรับรองหลักสูตรวิศวกรรมศาสตร์บัณฑิต                     สาขาวิศวกรรมไฟฟ้า หลักสูตรปรับปรุง พ.ศ. 2559  จากสภาวิศวกร</t>
  </si>
  <si>
    <t>โครงการยกร่างและวิพากษ์หลักสูตรใหม่ ระดับปริญญาตรี          คณะเทคโนโลยีการจัดการ หลักสูตรเทคโนโลยีสารสนเทศทางธุรกิจ</t>
  </si>
  <si>
    <t>โครงการปรับปรุงหลักสูตรบริหารธุรกิจบัณฑิต                    สาขาวิชาการจัดการโลจิสติกส์</t>
  </si>
  <si>
    <t>โครงการเตรียมความพร้อมของนักศึกษาสำหรับการฝึกงาน            ในสถานประกอบการ</t>
  </si>
  <si>
    <t>โครงการอบรมเชิงปฏิบัติการ "หลักสูตรคณาจารย์นิเทศสหกิจศึกษา"</t>
  </si>
  <si>
    <t xml:space="preserve">โครงการพัฒนาศักยภาพอาจารย์คณะบริหารธุรกิจในการใช้           สื่อการสอนภาษาอังกฤษ </t>
  </si>
  <si>
    <t>โครงการประชุมเชิงปฏิบัติการ “กลยุทธ์การจัดการเรียนรู้                    ในศตวรรษที่ 21”</t>
  </si>
  <si>
    <t>พัฒนาศักยภาพอาจารย์ด้านเทคนิคการสอนการประเมินผลและ ด้านวิชาชีพครู</t>
  </si>
  <si>
    <t>โครงการอบรมเชิงปฏิบัติการ การเขียนโปรแกรม LabVIEW        สำหรับงานทางด้านวิศวกรรม</t>
  </si>
  <si>
    <t>โครงการอบรมเชิงปฏิบัติการ เรื่อง การเขียนแผนธุรกิจและ              การเป็นผู้ประกอบการใหม่</t>
  </si>
  <si>
    <t>โครงการฝึกอบรมเชิงปฏิบัติการ เรื่อง เทคนิคการเชื่อมต่อสาย           นำสัญญาณชนิดเส้นใยแก้วนำแสง</t>
  </si>
  <si>
    <t>โครงการอบรมเสริมทฤษฎีเพื่อเตรียมความพร้อมให้นักศึกษา           ในการปฏิบัติงานในอาชีพด้านการเงิน</t>
  </si>
  <si>
    <t>โครงการฝึกอบรมเพิ่มสมรรถนะวิชาชีพด้านคหกรรมศาสตร์             แก่นักศึกษา</t>
  </si>
  <si>
    <t>โครงการเตรียมความพร้อมก่อนการเรียนสำหรับนักศึกษา            สาขาวิชาธุรกิจ  คหกรรมศาสตร์</t>
  </si>
  <si>
    <t>โครงการฝึกอบรมเชิงปฏิบัติการให้ความรู้และพัฒนาบุคลิกภาพ       เพื่องานแฟชั่น</t>
  </si>
  <si>
    <t>โครงการอบรมระบบสารสนเทศภูมิศาสตร์ (GIS)                            สำหรับวิศวกรรมโยธา</t>
  </si>
  <si>
    <t>โครงการอบรมเชิงปฏิบัติการ Finite Element Method Magnetic          ในงานวิศวกรรมไฟฟ้า</t>
  </si>
  <si>
    <t>โครงการอบรมเชิงปฏิบัติการ การใช้งานโปรแกรม Solid work         ในงานวิศวกรรมไฟฟ้า</t>
  </si>
  <si>
    <t>โครงการเสริมสมรรถนะพื้นฐานวิชาชีพนักศึกษาวิศวกรรมโยธา     สู่ตลาดแรงงาน</t>
  </si>
  <si>
    <t>โครงการทบทวนและทดสอบความรู้เพื่อทดสอบสมรรถนะ        ของสาขาวิชา</t>
  </si>
  <si>
    <t xml:space="preserve">โครงการเตรียมความพร้อมการสอบเพื่อขอขึ้นทะเบียนและ            รับใบอนุญาตเป็นผู้ประกอบวิชาชีพการแพทย์แผนไทย </t>
  </si>
  <si>
    <t>โครงการพัฒนาทักษะปฏิบัติด้านการโรงแรมและการท่องเที่ยว        สู่การแข่งขันในอุตสาหกรรมบริการอย่างมืออาชีพ</t>
  </si>
  <si>
    <t>กิจกรรมย่อยที่  1 :  การเตรียมความพร้อมของวิศวกร                      ทักษะด้านการสื่อสาร พหุศิลปะและวัฒนธรรม                                 ในประชาคมอาเซียน</t>
  </si>
  <si>
    <t>โครงการศึกษาดูงานโรงไฟฟ้าพลังความร้อนร่วม                                 (Combined Cycle Power Plant)</t>
  </si>
  <si>
    <t>โครงการส่งเสริมและพัฒนานักศึกษาเข้าร่วมฝึกอบรม                   และการประกวดสิ่งประดิษฐ์และนวัตกรรม</t>
  </si>
  <si>
    <t xml:space="preserve">กิจกรรมย่อยที่  3  งานประชุมวิชาการข่ายงาน                                       ด้านวิศวกรรมอุตสาหการ </t>
  </si>
  <si>
    <t>โครงการการศึกษาดูงานภาคอุตสาหกรรมของนักศึกษา                 วิศวกรรมอุตสาหการและวิศวกรรมการผลิต</t>
  </si>
  <si>
    <t>โครงการอบรมความปลอดภัยในการทำงานสำหรับนักศึกษา            ปีสุดท้ายที่สำเร็จการศึกษา</t>
  </si>
  <si>
    <t>โครงการนิทรรศการแสดงผลงานทางวิชาการและการแข่งขัน        ด้านการโรงแรม</t>
  </si>
  <si>
    <t>โครงการผังเมืองสัญจรพื้นที่ชุมชนเมืองตัวอย่าง                                 หัวข้อ “เรียนบ้าน      รู้เมือง”</t>
  </si>
  <si>
    <t>โครงการสัมมนาเชิงปฏิบัติการพัฒนาแบบตัดสร้างสรรค์                    เพื่องานแฟชั่น</t>
  </si>
  <si>
    <t>โครงการจัดนิทรรศการแสดงและสาธิตผลงานทางวิชาการ           ด้านวิทยาศาสตร์และเทคโนโลยี</t>
  </si>
  <si>
    <t>โครงการร่วมสัมมนาและการแข่งขันทักษะทางวิชาการ                   ด้านบริหารธุรกิจของ 9 มทร.</t>
  </si>
  <si>
    <t xml:space="preserve">โครงการฝึกอบรมเชิงปฏิบัติการ การใช้โปรแกรมสถิติพื้นฐาน           SPSS for windows  </t>
  </si>
  <si>
    <t>โครงการเสริมสร้างประสบการณ์ทางด้านวิทยาการสืบพันธุ์             แก่นักศึกษา</t>
  </si>
  <si>
    <t>โครงการเสริมสร้างประสบการณ์ทางวิชาชีพการสัตวแพทย์          ด้านระบาดวิทยา</t>
  </si>
  <si>
    <t>โครงการเสริมสร้างประสบการณ์ทางวิชาชีพการสัตวแพทย์          ด้านสัตวแพทย์สาธารณสุขแก่นักศึกษา</t>
  </si>
  <si>
    <t>โครงการเสริมสร้างประสบการณ์ทางวิชาชีพการสัตวแพทย์           ด้านสัตว์น้ำแก่นักศึกษา</t>
  </si>
  <si>
    <t>โครงการดูงานโรงแรมและพัฒนาทักษะด้านการนำเที่ยวอย่าง            มืออาชีพ</t>
  </si>
  <si>
    <t>โครงการแข่งขันพัฒนาเว็บไซต์ด้วยโปรแกรมสำเร็จรูป                ระดับประกาศนียบัตรวิชาชีพชั้นสูง (ปวส.)</t>
  </si>
  <si>
    <t>โครงการค่ายการจัดการทรัพยากรทางทะเลและชายฝั่ง                          "ปันโอกาส วาดฝัน อันดามัน" ปีที่ 2</t>
  </si>
  <si>
    <t xml:space="preserve">โครงการพัฒนาบุคลิกภาพการเข้าสังคม และการเตรียมความพร้อม  สู่ตลาดแรงงาน </t>
  </si>
  <si>
    <t>1.  ผู้เข้าร่วมโครงการสามารถนำความรู้ไปใช้ประโยชน์อยู่ในระดับมาก                      2. ผู้เข้าร่วมโครงการมีสุขภาพร่างกายแข็งแรงและห่างไกล         สารเสพติด</t>
  </si>
  <si>
    <t>โครงการสัมมนาผู้บริหารเพื่อจัดทำแผนการสรรหาบุคลากร          สายวิชาการ</t>
  </si>
  <si>
    <t>โครงการฝึกอบรมเชิงปฏิบัติการ เรื่อง การวัดและประเมินผล            การจัดการเรียนรู้ที่เน้นผู้เรียนเป็นสำคัญ</t>
  </si>
  <si>
    <t>โครงการสัมมนาเชิงปฏิบัติการเพิ่มประสิทธิภาพ และวางแผน       ในการปฏิบัติงานแก่อาจารย์และบุคลากร</t>
  </si>
  <si>
    <t>โครงการการเขียนหนังสือราชการ และรายงานการประชุมอย่าง        มืออาชีพ</t>
  </si>
  <si>
    <t>โครงการพัฒนาคุณภาพและเพิ่มประสิทธิภาพกระวนการทำงาน       ในองค์การ</t>
  </si>
  <si>
    <t>โครงการพัฒนาคุณภาพชีวิตบุคลากรและเพิ่มประสิทธิภาพ             ในการปฏิบัติงานบริหารบุคคล</t>
  </si>
  <si>
    <t>กิจกรรมย่อย : โครงการพัฒนาบุคลากรหน่วยตรวจสอบภายใน ประจำปีงบประมาณ พ.ศ. 2559 ครั้งที่ 1 หลักสูตร Intermediate       ด้าน Financial and Compliance</t>
  </si>
  <si>
    <t>กิจกรรมย่อย : โครงการพัฒนาบุคลากรหน่วยตรวจสอบภายใน ประจำปีงบประมาณ พ.ศ. 2559 ครั้งที่ 2 หลักสูตร Intermediate      ด้าน Consulting</t>
  </si>
  <si>
    <t>กิจกรรมย่อย : โครงการพัฒนาบุคลากรหน่วยตรวจสอบภายใน ประจำปีงบประมาณ พ.ศ. 2559 ครั้งที่ 3 หลักสูตร Advanced           ด้าน Performance Operation and Management</t>
  </si>
  <si>
    <t>โครงการจัดทำโล่  เกียรติบัตร และของที่ระลึกแด่                                 ผู้เกษียณอายุราชการ  ประจำปี 2559</t>
  </si>
  <si>
    <t>โครงการปรับพื้นฐานสำหรับนักศึกษาชั้นปีที่ 1                                   สาขาวิศวกรรมโยธาวิทยาลัยเทคโนโลยีอุตสาหกรรมและ                   การจัดการ  มหาวิทยาลัยเทคโนโลยีราชมงคลศรีวิชัย ครั้งที่ 1</t>
  </si>
  <si>
    <t xml:space="preserve">โครงการแลกเปลี่ยนเรียนรู้การทำวิทยานิพนธ์กับมหาวิทยาลัย        ชั้นนำของประเทศไทย </t>
  </si>
  <si>
    <t>โครงการส่งเสริมและพัฒนานักศึกษานำเสนอผลงาน                        ระดับนานาชาติ</t>
  </si>
  <si>
    <t>โครงการกิจกรรมศึกษาสถานประกอบการ และสภาวิชาชีพ          การบัญชี</t>
  </si>
  <si>
    <t>โครงการพัฒนาทักษะวิชาชีพเพื่อปฏิบัติงานในฟาร์มเพาะเลี้ยง    ปลานิล</t>
  </si>
  <si>
    <t>1.  ผู้เข้าร่วมโครงการทุกคนบอกประเด็นความรู้หรือประสบการณ์ที่ได้รับเพิ่มอย่างน้อย 1 เรื่อง                          2.  ความพึงพอใจของผู้เข้าร่วมโครงการ ไม่น้อยกว่าร้อยละ 80</t>
  </si>
  <si>
    <t>โครงการก้าวทันมาตรฐานการรายงานทางการเงินกับสภาวิชาชีพ   บัญชี</t>
  </si>
  <si>
    <t>โครงการเตรียมความพร้อมนักศึกษาเพื่อเพิ่มศักยภาพนักบริหาร       มืออาชีพ</t>
  </si>
  <si>
    <t>สนับสนุนโครงการพัฒนานักศึกษาสู่คุณลักษณะบัณฑิตที่              พึงประสงค์</t>
  </si>
  <si>
    <t>โครงการฝึกอบรมเทคนิคการเขียนหนังสือราชการและรายงาน    การประชุม</t>
  </si>
  <si>
    <t>การอบรมเชิงปฏิบัติการ เรื่อง “การวิจัยสถาบัน: การจับงานประจำ   มาทำเป็นงานวิจัย”</t>
  </si>
  <si>
    <t>โครงการฝึกอบรมสัมมนาการพัสดุการปฏิบัติหน้าที่และ                  การบริหารสัญญาจ้าง</t>
  </si>
  <si>
    <t>โครงการสานสัมพันธ์ของบุคลากรในหัวข้อ "คิดบวกอย่าง              สร้างสรรค์ สร้างความผูกพันกับองค์กร"</t>
  </si>
  <si>
    <t>โครงการพัฒนาภาษาอังกฤษเพื่อการสื่อสารสำหรับนักศึกษา      คณะวิศวกรรมศาสตร์</t>
  </si>
  <si>
    <t>โครงการฝึกอบรมทักษะการใช้ภาษาอังกฤษระดับบัณฑิตศึกษา     เพื่อเข้าสู่ประชาคมอาเซียน</t>
  </si>
  <si>
    <t>กิจกรรมย่อยที่ 1 Languages and Cultures through            Western Festivals</t>
  </si>
  <si>
    <t>โครงการอบรมเชิงปฏิบัติการการเพาะเลี้ยงสัตว์น้ำเขตร้อน    (Tropical Aqauclture workshop) สำหรับนักศึกษาในมหาวิทยาลัยที่ทำบันทึกข้อตกลงร่วม (MOU) ในภูมิภาคเอเชียตะวันออกเฉียงใต้</t>
  </si>
  <si>
    <t>โครงการผลิตหนังสือประชาสัมพันธ์คณะวิศวกรรมศาสตร์          ภายใต้ชื่อ  "เรียนอะไรดีที่คณะวิศวกรรมศาสตร์ มทร.ศรีวิชัย"</t>
  </si>
  <si>
    <t>โครงการ "กลยุทธ์การใช้ Social Media" ในการประชาสัมพันธ์   องค์กร</t>
  </si>
  <si>
    <t>โครงการตรวจประเมินคุณภาพการศึกษาภายในระดับหลักสูตร       คณะเทคโนโลยีการจัดการ</t>
  </si>
  <si>
    <t>สนับสนุนโครงการพัฒนาระบบบริหารจัดการและการประกัน        คุณภาพ</t>
  </si>
  <si>
    <t xml:space="preserve">อย่างน้อยร้อยละ 80 ของผู้เข้าร่วมโครงการได้รับความรู้เพิ่มขึ้น                     </t>
  </si>
  <si>
    <t>1. ผู้เข้าร่วมโครงการมีความเข้าใจและมีทักษะด้านภาษาและการสื่อสารเพิ่มมากขึ้น    2.ผู้เข้าร่วมโครงการมีการพัฒนาทักษะด้านภาษาโดยการติดต่อสื่อสารผ่านทาง สื่อสังคมออนไลน์ไม่น้อยกว่าร้อยละ 60</t>
  </si>
  <si>
    <t>โครงการจัดทำคู่มือระบบประกันคุณภาพการศึกษาภายใน              ฉบับบที่ 3</t>
  </si>
  <si>
    <t>โครงการแลกเปลี่ยนเรียนรู้ประสบการณ์การตรวจกิจกรรม 5ส        สู่นโยบายกิจกรรม 7ส</t>
  </si>
  <si>
    <t>โครงการเสริมสมรรถนะพื้นฐานวิชาชีพนักศึกษาหลักสูตร             วิชาการบัญชีสู่ตลาดแรงงาน</t>
  </si>
  <si>
    <t xml:space="preserve">โครงการสัมมนาเชิงปฏิบัติการปรับปรุงหลักสูตร                           วิทยาศาสตรบัณฑิต ระดับปริญญาตรี </t>
  </si>
  <si>
    <t>การปรับปรุงและพัฒนาหลักสูตรใหม่เพื่อให้สอดคล้องกับ               การจัดการเรียนการสอนในศตวรรษที่ 21</t>
  </si>
  <si>
    <t>โครงการอนุรักษ์และฟื้นฟูภูมิปัญญาท้องถิ่น “ กรณีประเพณี                   การกวนข้าวมธุปายาสยาคู”</t>
  </si>
  <si>
    <t>โครงการสวนพฤกษศาสตร์เพื่อการศึกษาความหลากหลายของ                พืชพรรณ</t>
  </si>
  <si>
    <t>การพัฒนาสินค้าที่ระลึกเพื่อการท่องเที่ยวพื้นที่ทะเลน้อย            จังหวัดพัทลุง</t>
  </si>
  <si>
    <t>ศึกษาการใช้ข้อมูลทางการบัญชีเพื่อเพิ่มประสิทธิภาพ                        ในการบริหารงานของธุรกิจโรงแรมใน อ.ขนอม จ.นครศรีธรรมราช</t>
  </si>
  <si>
    <t>ศักยภาพในการปรับตัวของสินค้าผลิตภัณฑ์ชุมชนเพื่อแข่งขัน             ในประชาคมเศรษฐกิจอาเซียน กรณีศึกษา : จังหวัดนครศรีธรรมราช</t>
  </si>
  <si>
    <t>การสื่อสารแบบมีส่วนร่วมเพื่อการขยายผลการผลิตข้าวอินทรีย์          ในพื้นที่ลุ่มน้ำปากพนังตามแนวปรัชญาเศรษฐกิจพอเพียง</t>
  </si>
  <si>
    <t>การวิจัยและพัฒนาอาหารพื้นบ้านตามสายน้ำคลองท่าแพ                     จังหวัดนครศรีธรรมราช เพื่อให้เกิดมูลค่าตามหลักเศรษฐกิจพอเพียง</t>
  </si>
  <si>
    <t>ความสัมพันธ์ระหว่างการสร้างความได้เปรียบทางการแข่งขัน             การประยุกต์ใช้การบัญชีบริหาร กับความสำเร็จในการดำเนินงานของธุรกิจ OTOP ในจังหวัดนครศรีธรรมราช</t>
  </si>
  <si>
    <t>กลยุทธ์การตลาดธุรกิจมวยไทยสำหรับผู้ใช้บริการชาวไทย                   ในเขตจังหวัดภาคใต้ตอนบน</t>
  </si>
  <si>
    <t>การใช้ข้อมูลทางการบัญชีเพื่อการบริหารจัดการธุรกิจท่องเที่ยว            ในเขตจังหวัดกระบี่</t>
  </si>
  <si>
    <t>ศึกษาศักยภาพของแหล่งทรัพยากรการท่องเที่ยววิถีประมง ชุมชน        จักสาน ตำนานริมเล ต.บ่อหิน อ.สิเกา จ.ตรัง</t>
  </si>
  <si>
    <t>ผลกระทบของการใช้พื้นที่เพื่อการเลี้ยงสัตว์น้ำในต่อ                            การเปลี่ยนแปลงคุณภาพน้ำ บริเวณแหล่งเลี้ยงปลาในกระชังใน            แม่น้ำตาปีจ.นครศรีธรรมราช</t>
  </si>
  <si>
    <t>ความสำเร็จของการจัดการความรู้พลังงานชุมชนในจังหวัดตรัง             โดยยึดหลักปรัชญาของเศรษฐกิจพอเพียง</t>
  </si>
  <si>
    <t>แนวทางการวางระบบการควบคุมภายในกองทุนหมู่บ้าน                     ในเขตพื้นที่จังหวัดสงขลา</t>
  </si>
  <si>
    <t>การสังเคราะห์ Cu2O/MoO3 เทอร์โมโครมิกที่มีขนาดอนุภาค                  ระดับนาโน</t>
  </si>
  <si>
    <t>การวิเคราะห์และสร้างเครื่องกัดลายแผ่นวงจรสายนำสัญญาณ             ไมโครสตริปสำหรับระบบสื่อย่านความถี่ไมโครเวฟ</t>
  </si>
  <si>
    <t>รูปแบบความรับผิดชอบต่อสังคมที่ประสบความสำเร็จสำหรับ        การจัดการธุรกิจโรงแรม ในการเข้าสู่ประชาคมเศรษฐกิจอาเซียน</t>
  </si>
  <si>
    <t>การศึกษาแผ่นผนังเส้นใยจากเปลือกตาลโตนด ที่สามารถดูดซับ           เสียงได้</t>
  </si>
  <si>
    <t>การศึกษาการแพร่กระจายของเชื้อ Vibrio parahaemolyticus                  ไปเนื้อเยื่อต่างๆ ของกุ้งด้วยวิธี PCR และจุลพยาธิวิทยา</t>
  </si>
  <si>
    <t>การผลิตลูกหอยตะโกรมกรามขาว (Crassostrea  belcheri)                   แบบทริพลอยด์จากโรงเพาะฟัก</t>
  </si>
  <si>
    <t>ศึกษาการทำความเย็นของเทอร์โมอิเล็กทริกส์ โดยใช้ชุดระบาย       ความร้อนของคอมพิวเตอร์</t>
  </si>
  <si>
    <t>แนวทางการประยุกต์ถังปฏิกรณ์ไร้อากาศแบบแผ่นกั้นและ                 การวิเคราะห์การตัดสินใจแบบหลายหลักเกณฑ์สำหรับใช้ประโยชน์การบำบัดน้ำเสียในโรงงานผลิตเส้นขนมจีน</t>
  </si>
  <si>
    <t>ปัจจัยที่มีผลต่อการใช้โปรแกรมคอมพิวเตอร์มัลติมีเดียของ             สถานประกอบการในการออกแบบสื่อมัลติมีเดีย</t>
  </si>
  <si>
    <t>การศึกษาคุณลักษณะที่พึงประสงค์ของนักศึกษาสหกิจศึกษาที่           สถานประกอบการต้องการ</t>
  </si>
  <si>
    <t>ทัศนคติของผู้ประกอบการที่มีต่อนักศึกษาฝึกงานสาขาการบัญชี          คณะเทคโนโลยีการจัดการ  มหาวิทยาลัยเทคโนโลยีราชมงคลศรีวิชัยวิทยาเขตนครศรีธรรมราช</t>
  </si>
  <si>
    <t>การเปรียบเทียบผลสัมฤทธิ์ทางการเรียนของนักศึกษา                           คณะศิลปศาสตร์  มหาวิทยาลัยเทคโนโลยีราชมงคลศรีวิชัย                  ที่มีวุฒิการศึกษาเดิมและวิธีการเข้าเรียนที่ต่างกัน</t>
  </si>
  <si>
    <t>1 การเปรียบเทียบผลสัมฤทธิ์ทางการเรียนของนักศึกษาสาขาภาษาต่างประเทศ คณะศิลปศาสตร์   ที่มีวุฒิการศึกษาเดิมและวิธีการเข้าเรียนที่ต่างกัน</t>
  </si>
  <si>
    <t>2 การเปรียบเทียบผลสัมฤทธิ์ทางการเรียนของนักศึกษาสาขาการโรงแรมและการท่องเที่ยว คณะศิลปศาสตร์ ที่มีวุฒิการศึกษาเดิมและวิธีการเข้าเรียนที่ต่างกัน</t>
  </si>
  <si>
    <t>3 การเปรียบเทียบผลสัมฤทธิ์ทางการเรียนของนักศึกษาสาขาคหกรรมศาสตร์ คณะศิลปศาสตร์ ที่มีวุฒิการศึกษาเดิมและวิธีการเข้าเรียนที่ต่างกัน</t>
  </si>
  <si>
    <t>4.การพัฒนาแนวทางในการควบคุมโรคลำต้นเน่าของปาล์มน้ำมัน       ที่เกิดจากเชื้อสาเหตุ Ganoderma spp.</t>
  </si>
  <si>
    <t>5.การจัดการที่เหมาะสมในการควบคุมหนูศัตรูพืชและด้วงกุหลาบ     ในสวนปาล์มน้ำมันจังหวัดนครศรีธรรมราช</t>
  </si>
  <si>
    <t>8.ผลของสารกำจัดวัชพืชที่มีต่อการควบคุมวัชพืชและ                           การเจริญเติบโตของปาล์มน้ำมันในระยะปาล์มอ่อน</t>
  </si>
  <si>
    <t>การศึกษาและพัฒนาการเลี้ยงสุกรพื้นเมืองแบบเศรษฐกิจพอเพียง ของเกษตรกรรายย่อยในอำเภอทุ่งสง จังหวัดนครศรีธรรมราช:                       1. การศึกษาการใช้วัตถุดิบต้นทุนต่ำในท้องถิ่นที่ต่างชนิดกันเป็นอาหาร ต่อสมรรถภาพการผลิต ผลตอบแทนทางเศรษฐกิจ ปริมาณและคุณภาพซากของสุกรพื้นเมือง</t>
  </si>
  <si>
    <t>การศึกษาแนวทางการปรับปรุงอาคารเพื่อการอนุรักษ์พลังงาน กรณีศึกษาสำนักงานอธิการบดี  มหาวิทยาลัยเทคโนโลยีราชมงคล      ศรีวิชัย</t>
  </si>
  <si>
    <t>การเตรียมวัสดุดูดซับน้ำจากยางธรรมชาติอิพ็อกไซด์ผสมแป้งและ         ไคโตซานเพื่อใช้งานทางด้านการเกษตร</t>
  </si>
  <si>
    <t>การเพิ่มประสิทธิภาพของการผลิตไบโอดีเซลจากน้ำมันปาล์มดิบด้วยถ่านกัมมันต์จากกะลาปาล์มที่ผ่านการปรับสภาพ</t>
  </si>
  <si>
    <t>โครงการศูนย์บริการแก้ไขปัญหาคอมพิวเตอร์และเทคโนโลยีสารสนเทศ              รุ่นที่ 4 (Clinic IT Service Center’4)</t>
  </si>
  <si>
    <t>โครงการพัฒนาระบบการบริหารจัดการหน่วยบริการวิชาการแก่สังคม                 ที่มีประสิทธิภาพ</t>
  </si>
  <si>
    <t xml:space="preserve">โครงการกิจกรรมเติมความรู้และสร้างความเข้มแข็งของกระบวนการ                      ให้การบริการทางวิชาการแก่สังคม ปี 3                                            </t>
  </si>
  <si>
    <t>โครงการกิจกรรมเตรียมความพร้อมของ มทร.ศรีวิชัยสู่การเป็น                     "Engagement Thailand" ปี 2</t>
  </si>
  <si>
    <t xml:space="preserve">โครงการพัฒนาประสิทธิภาพของระบบการบริการทางวิชาการที่ก่อให้เกิด           รายได้ ประจำปี 2559 </t>
  </si>
  <si>
    <t>โครงการส่งเสริมและพัฒนาการประกอบอาชีพเกษตรกรผู้ปลูกปาล์มน้ำมัน          ในพื้นที่ อ.ถ้ำพรรณนา จ.นครศรีธรรมราช :  การถ่ายทอดเทคโนโลยีการใช้ปุ๋ยในปาล์มน้ำมัน</t>
  </si>
  <si>
    <t>กิจกรรมย่อยที่ 3 การให้บริการวิชาการการปลูกเลี้ยงพรรณไม้ท้องถิ่นและ              การจัดตกแต่งสถานที่ กลุ่มรักษ์พัฒนาลุ่มน้ำ   “กลุ่มไม้ประดับจัดสวน”</t>
  </si>
  <si>
    <t>โครงการพัฒนาอาชีพทางด้านอุตสาหกรรมเกษตรในชุมชนศาลาสามหลัง            แบบยั่งยืน ปีที่ 2</t>
  </si>
  <si>
    <t>โครงการอบรมเชิงปฏิบัติการ การใช้โปรแกรมสำเร็จรูป  Microsoft Excel                เพื่อจัดทำข้อมูลสารสนเทศ</t>
  </si>
  <si>
    <t>โครงการออกแบบผลิตภัณฑ์จากผลผลิตตาลโตนดเพื่อวิสาหกิจชุมชน (ต่อเนื่อง)</t>
  </si>
  <si>
    <t>โครงการการให้บริการทางวิชาการเพื่อพัฒนาเป็นแหล่งเรียนรู้ด้านการทำนุบำรุงศิลปวัฒนธรรมและสิ่งแวดล้อมในพื้นที่ ต.เกาะยอ อ.เมือง จ. สงขลา  ปีที่ 3</t>
  </si>
  <si>
    <t>โครงการอบรมเชิงปฏิบัติการการพัฒนาสื่อการเรียนการสอนในรูปแบบ แอนิเมชัน 2 มิติ ตามหลักการและทฤษฏีการจัดการเรียนการสอน สำหรับครู         ในเขตพื้นที่ตำบลไม้ฝาดและตำบลเกาะลิบง</t>
  </si>
  <si>
    <t>โครงการอบรมเชิงปฏิบัติการ การวางระบบเอกสารทางการบัญชีแก่                      กลุ่มออมทรัพย์หมู่บ้าน</t>
  </si>
  <si>
    <t>โครงการเผยแพร่ผลงานและถ่ายทอดเทคโนโลยีเพื่อชุมชนในงานราชมงคล          ศรีวิชัยแฟร์ 2016</t>
  </si>
  <si>
    <t>โครงการสนับสนุนการนำความรู้และประสบการณ์จากการให้บริการวิชาการ     มาใช้ในการพัฒนาการวิจัย”ประจำปี พ.ศ. 2559</t>
  </si>
  <si>
    <t>โครงการนิเวศวิทยาและความหลากหลายของสาหร่ายน้ำจืดขนาดใหญ่               ในคลองท่าแพ</t>
  </si>
  <si>
    <t>โครงการค่ายอาสาพัฒนาการแพทย์แผนไทย จับมือสานใจสืบสายใยพี่น้อง       ครั้งที่ 5</t>
  </si>
  <si>
    <t>โครงการจัดทำหนังสือเผยแพร่ผลสำเร็จจากโครงการอันเนื่องมาจาก                     พระราชดำริ  สมเด็จพระเทพรัตนราชสุดาฯ สยามบรมราชกุมารี (อพ.สธ.)            ระยะ 5 ปีที่ห้า (2554-2559)</t>
  </si>
  <si>
    <t>กิจกรรมย่อยที่ 6 การพัฒนาความเป็นผู้ประกอบการสำหรับวิสาหกิจชุมชน          เพื่อรองรับประชาคมเศรษฐกิจอาเซียน</t>
  </si>
  <si>
    <t>โครงการอบรมเพื่อพัฒนามาตรฐานกระบวนการผลิตเครื่องแกงและ                      น้ำพริกแกงสำเร็จรูป</t>
  </si>
  <si>
    <t>พ.ย.58 - ก.ค59</t>
  </si>
  <si>
    <t>ครั้งที่1พ.ย. 58ครั้งที่ 2 ม.ค.59</t>
  </si>
  <si>
    <t xml:space="preserve"> พ.ย. 58- มิ.ย. 59</t>
  </si>
  <si>
    <t>1.  ผู้เข้าร่วมโครงการสามารถนำความรู้ไปใช้ประโยชน์ได้อยู่ในระดับมาก                   2.  ผู้เข้าร่วมโครงการมีความพึงพอใจในการจัดโครงการ ร้อยละ 80</t>
  </si>
  <si>
    <t>1.  ผู้เข้าร่วมโครงการมีความรู้ความเข้าใจ ร้อยละ 80                                  2.  ผู้เข้าร่วมโครงการอยู่ในกระบวนการของการจัดกิจกรรมครบถ้วน ร้อยละ 85</t>
  </si>
  <si>
    <t>ม.ค.59 - ก.พ.59</t>
  </si>
  <si>
    <t>1.  ผู้เข้าร่วมโครงการมีความพึงพอใจต่อความรู้ที่ได้รับจากนิทรรศการอย่างน้อยร้อยละ 80            2.ผลงานศิลปะนิพนธ์ จำนวน  40 ผลงาน</t>
  </si>
  <si>
    <t>ครั้งที่ 1 มิ.ย. 59 ครั้งที่ 2 ส.ค. 59</t>
  </si>
  <si>
    <t>โครงการเข้าร่วมเสวนาวิชาการประเพณีวิทยาศาสตร์การประมง           ครั้งที่ 11</t>
  </si>
  <si>
    <t>ต.ค.58-ก.พ.59</t>
  </si>
  <si>
    <t>น.ส.วิมภัทรา เม่งช่วย</t>
  </si>
  <si>
    <t>086-612-8866</t>
  </si>
  <si>
    <t>ม.ค.59-ส.ค.59</t>
  </si>
  <si>
    <t xml:space="preserve">วิศวะ </t>
  </si>
  <si>
    <t>เพิ่มเติม</t>
  </si>
  <si>
    <t>บธ</t>
  </si>
  <si>
    <t>ศิลปศาสตร์</t>
  </si>
  <si>
    <t>บริหาร</t>
  </si>
  <si>
    <t>สถาปัต</t>
  </si>
  <si>
    <t>สถาปัตย</t>
  </si>
  <si>
    <t>สัตว</t>
  </si>
  <si>
    <t>สอ</t>
  </si>
  <si>
    <t>1.  ผู้เข้าร่วมโครงการมีความพึงพอใจต่อความรู้ที่ได้รับจากนิทรรศการอย่างน้อยร้อยละ 80               2.  ผลงานผู้เข้าร่วมโครงการไม่น้อยกว่า 40 ชิ้น</t>
  </si>
  <si>
    <t>1.  ผู้เข้าร่วมโครงการทุกคนบอกประเด็นความรู้หรือประสบการณ์ที่ได้รับเพิ่มขึ้นอย่างน้อย 1 เรื่อง                 2.  มหาวิทยาลัยเข้าร่วมโครงการ จำนวน 10 แห่ง</t>
  </si>
  <si>
    <t>1.  ผู้เข้าร่วมโครงการสามารถนำความรู้ไปใช้ประโยชน์ได้อยู่ในระดับมาก                     2.  บุคคลทั่วไปได้รับชมและ         ชื่นชอบผลงานนักศึกษาจากการจัดแสดงบูธ ร้อยละ 80</t>
  </si>
  <si>
    <t>รวบรวมพันธุ์กล้วยไม้ไม่น้อยกว่า 120 ชนิด และปลูกลงแปลงบริเวณสวนป่า จำนวน 60 ชนิด ไม่น้อยกว่า 2,000 ต้น</t>
  </si>
  <si>
    <t>1.  ผู้เข้าร่วมโครงการทุกคนบอกประเด็นความรู้หรือประสบการณ์ที่ได้รับเพิ่มขึ้นอย่างน้อย 1 เรื่อง   2.  ผู้เข้าอบรมมีความรู้ ความเข้าใจ สามารถยกระดับนวัตกรรมหรือสิ่งประดิษฐ์ให้คุ้มครองผลงานทรัพย์สินทางปัญญาได้</t>
  </si>
  <si>
    <t>1.  ผู้เข้าร่วมโครงการได้รับรางวัลจากการประกวดแข่งขัน อย่างน้อย 1 รางวัล                    2.  ผลงานนวัตกรรมหรือสิ่งประดิษฐ์ที่สามารถขอรับความคุ้มครองทรัพย์สินทางปัญญาได้ 3 ผลงาน</t>
  </si>
  <si>
    <t xml:space="preserve">วิทย์ </t>
  </si>
  <si>
    <t>พ.ย.58 -ส.ค. 59</t>
  </si>
  <si>
    <t>ก.พ.59 -พ.ค.59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</si>
</sst>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0."/>
    <numFmt numFmtId="190" formatCode="0.0"/>
    <numFmt numFmtId="191" formatCode="mmm\ yy"/>
    <numFmt numFmtId="192" formatCode="#,##0.0"/>
    <numFmt numFmtId="193" formatCode="_(* #,##0.00_);_(* \(#,##0.00\);_(* &quot;-&quot;??_);_(@_)"/>
    <numFmt numFmtId="194" formatCode="."/>
    <numFmt numFmtId="195" formatCode="0\)"/>
    <numFmt numFmtId="196" formatCode="#,##0_ ;\-#,##0\ "/>
    <numFmt numFmtId="197" formatCode="_(* #,##0_);_(* \(#,##0\);_(* &quot;-&quot;??_);_(@_)"/>
  </numFmts>
  <fonts count="3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24"/>
      <name val="Angsana New"/>
      <family val="1"/>
    </font>
    <font>
      <b/>
      <sz val="14"/>
      <name val="Angsana New"/>
      <family val="1"/>
    </font>
    <font>
      <b/>
      <sz val="16"/>
      <name val="Angsana New"/>
      <family val="1"/>
    </font>
    <font>
      <b/>
      <sz val="20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rial"/>
      <family val="2"/>
    </font>
    <font>
      <b/>
      <sz val="16"/>
      <color theme="1"/>
      <name val="Angsana New"/>
      <family val="1"/>
    </font>
    <font>
      <b/>
      <sz val="15"/>
      <name val="Angsana New"/>
      <family val="1"/>
    </font>
    <font>
      <sz val="16"/>
      <color theme="1"/>
      <name val="Angsana New"/>
      <family val="1"/>
    </font>
    <font>
      <sz val="14"/>
      <name val="Cordia New"/>
      <family val="2"/>
    </font>
    <font>
      <sz val="20"/>
      <name val="Angsana  UPC"/>
    </font>
    <font>
      <sz val="14"/>
      <color rgb="FFFF0000"/>
      <name val="Angsana New"/>
      <family val="1"/>
    </font>
    <font>
      <b/>
      <sz val="14"/>
      <color rgb="FFFF0000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i/>
      <sz val="16"/>
      <name val="Angsana New"/>
      <family val="1"/>
    </font>
    <font>
      <i/>
      <sz val="16"/>
      <color rgb="FF0070C0"/>
      <name val="Angsana New"/>
      <family val="1"/>
    </font>
    <font>
      <sz val="16"/>
      <color rgb="FF0070C0"/>
      <name val="Angsana New"/>
      <family val="1"/>
    </font>
    <font>
      <sz val="16"/>
      <color rgb="FF00B050"/>
      <name val="Angsana New"/>
      <family val="1"/>
    </font>
    <font>
      <b/>
      <i/>
      <sz val="16"/>
      <name val="Angsana New"/>
      <family val="1"/>
    </font>
    <font>
      <sz val="16"/>
      <color indexed="8"/>
      <name val="Angsana New"/>
      <family val="1"/>
    </font>
    <font>
      <sz val="16"/>
      <color rgb="FF009900"/>
      <name val="Angsana New"/>
      <family val="1"/>
    </font>
    <font>
      <sz val="18"/>
      <name val="Angsana New"/>
      <family val="1"/>
    </font>
    <font>
      <sz val="18"/>
      <color theme="1"/>
      <name val="Angsana New"/>
      <family val="1"/>
    </font>
    <font>
      <b/>
      <sz val="20"/>
      <color rgb="FFFF0000"/>
      <name val="Angsana New"/>
      <family val="1"/>
    </font>
    <font>
      <sz val="16"/>
      <color theme="0"/>
      <name val="Angsana New"/>
      <family val="1"/>
    </font>
    <font>
      <b/>
      <sz val="18"/>
      <name val="Angsana New"/>
      <family val="1"/>
    </font>
    <font>
      <sz val="1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7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Calibri"/>
      <family val="2"/>
    </font>
    <font>
      <sz val="6.4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43" fontId="13" fillId="0" borderId="0" applyFont="0" applyFill="0" applyBorder="0" applyAlignment="0" applyProtection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43" fontId="13" fillId="0" borderId="0" applyFont="0" applyFill="0" applyBorder="0" applyAlignment="0" applyProtection="0"/>
    <xf numFmtId="0" fontId="7" fillId="0" borderId="0"/>
    <xf numFmtId="0" fontId="13" fillId="0" borderId="0"/>
    <xf numFmtId="0" fontId="9" fillId="0" borderId="0"/>
    <xf numFmtId="0" fontId="13" fillId="0" borderId="0"/>
    <xf numFmtId="0" fontId="1" fillId="0" borderId="0" applyFill="0"/>
    <xf numFmtId="43" fontId="7" fillId="0" borderId="0" applyFont="0" applyFill="0" applyBorder="0" applyAlignment="0" applyProtection="0"/>
  </cellStyleXfs>
  <cellXfs count="2053">
    <xf numFmtId="0" fontId="0" fillId="0" borderId="0" xfId="0"/>
    <xf numFmtId="0" fontId="4" fillId="0" borderId="0" xfId="2" applyFont="1" applyAlignment="1">
      <alignment horizontal="left" vertical="top"/>
    </xf>
    <xf numFmtId="0" fontId="5" fillId="0" borderId="0" xfId="2" applyFont="1" applyAlignment="1">
      <alignment vertical="top"/>
    </xf>
    <xf numFmtId="0" fontId="5" fillId="0" borderId="0" xfId="2" applyFont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7" fillId="0" borderId="0" xfId="2" applyFont="1" applyAlignment="1">
      <alignment horizontal="left" vertical="top"/>
    </xf>
    <xf numFmtId="0" fontId="8" fillId="0" borderId="0" xfId="2" applyFont="1" applyAlignment="1">
      <alignment vertical="top"/>
    </xf>
    <xf numFmtId="0" fontId="8" fillId="0" borderId="0" xfId="2" applyFont="1" applyAlignment="1">
      <alignment vertical="top" wrapText="1"/>
    </xf>
    <xf numFmtId="0" fontId="5" fillId="2" borderId="0" xfId="2" applyFont="1" applyFill="1" applyAlignment="1">
      <alignment vertical="top"/>
    </xf>
    <xf numFmtId="0" fontId="5" fillId="2" borderId="0" xfId="2" applyFont="1" applyFill="1" applyAlignment="1">
      <alignment vertical="top" wrapText="1"/>
    </xf>
    <xf numFmtId="0" fontId="8" fillId="4" borderId="0" xfId="2" applyFont="1" applyFill="1" applyAlignment="1">
      <alignment vertical="top"/>
    </xf>
    <xf numFmtId="0" fontId="8" fillId="4" borderId="0" xfId="2" applyFont="1" applyFill="1" applyAlignment="1">
      <alignment vertical="top" wrapText="1"/>
    </xf>
    <xf numFmtId="0" fontId="5" fillId="5" borderId="0" xfId="2" applyFont="1" applyFill="1" applyAlignment="1">
      <alignment vertical="top"/>
    </xf>
    <xf numFmtId="0" fontId="5" fillId="5" borderId="0" xfId="2" applyFont="1" applyFill="1" applyAlignment="1">
      <alignment vertical="top" wrapText="1"/>
    </xf>
    <xf numFmtId="0" fontId="8" fillId="4" borderId="19" xfId="2" applyFont="1" applyFill="1" applyBorder="1" applyAlignment="1">
      <alignment vertical="top"/>
    </xf>
    <xf numFmtId="0" fontId="8" fillId="4" borderId="19" xfId="2" applyFont="1" applyFill="1" applyBorder="1" applyAlignment="1">
      <alignment vertical="top" wrapText="1"/>
    </xf>
    <xf numFmtId="0" fontId="8" fillId="0" borderId="19" xfId="2" applyFont="1" applyBorder="1" applyAlignment="1">
      <alignment vertical="top"/>
    </xf>
    <xf numFmtId="0" fontId="8" fillId="0" borderId="19" xfId="2" applyFont="1" applyBorder="1" applyAlignment="1">
      <alignment vertical="top" wrapText="1"/>
    </xf>
    <xf numFmtId="0" fontId="8" fillId="2" borderId="19" xfId="2" applyFont="1" applyFill="1" applyBorder="1" applyAlignment="1">
      <alignment vertical="top"/>
    </xf>
    <xf numFmtId="0" fontId="8" fillId="2" borderId="19" xfId="2" applyFont="1" applyFill="1" applyBorder="1" applyAlignment="1">
      <alignment vertical="top" wrapText="1"/>
    </xf>
    <xf numFmtId="0" fontId="5" fillId="2" borderId="19" xfId="2" applyFont="1" applyFill="1" applyBorder="1" applyAlignment="1">
      <alignment vertical="top"/>
    </xf>
    <xf numFmtId="0" fontId="5" fillId="2" borderId="19" xfId="2" applyFont="1" applyFill="1" applyBorder="1" applyAlignment="1">
      <alignment vertical="top" wrapText="1"/>
    </xf>
    <xf numFmtId="0" fontId="5" fillId="0" borderId="19" xfId="2" applyFont="1" applyBorder="1" applyAlignment="1">
      <alignment vertical="top"/>
    </xf>
    <xf numFmtId="0" fontId="5" fillId="0" borderId="19" xfId="2" applyFont="1" applyBorder="1" applyAlignment="1">
      <alignment vertical="top" wrapText="1"/>
    </xf>
    <xf numFmtId="0" fontId="5" fillId="0" borderId="14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8" fillId="0" borderId="0" xfId="2" applyFont="1" applyFill="1" applyAlignment="1">
      <alignment horizontal="left" vertical="top"/>
    </xf>
    <xf numFmtId="0" fontId="5" fillId="0" borderId="0" xfId="2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87" fontId="8" fillId="0" borderId="0" xfId="0" applyNumberFormat="1" applyFont="1" applyAlignment="1">
      <alignment horizontal="right" vertical="top" wrapText="1"/>
    </xf>
    <xf numFmtId="187" fontId="8" fillId="0" borderId="0" xfId="1" applyNumberFormat="1" applyFont="1" applyAlignment="1">
      <alignment horizontal="right" vertical="top" wrapText="1"/>
    </xf>
    <xf numFmtId="0" fontId="5" fillId="0" borderId="17" xfId="2" applyFont="1" applyFill="1" applyBorder="1" applyAlignment="1">
      <alignment horizontal="left" vertical="top"/>
    </xf>
    <xf numFmtId="0" fontId="5" fillId="0" borderId="18" xfId="2" applyFont="1" applyFill="1" applyBorder="1" applyAlignment="1">
      <alignment horizontal="left" vertical="top"/>
    </xf>
    <xf numFmtId="187" fontId="5" fillId="0" borderId="20" xfId="1" applyNumberFormat="1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center" vertical="top" wrapText="1"/>
    </xf>
    <xf numFmtId="187" fontId="8" fillId="0" borderId="20" xfId="10" applyNumberFormat="1" applyFont="1" applyFill="1" applyBorder="1" applyAlignment="1">
      <alignment horizontal="right" vertical="top" wrapText="1"/>
    </xf>
    <xf numFmtId="41" fontId="8" fillId="0" borderId="20" xfId="0" applyNumberFormat="1" applyFont="1" applyFill="1" applyBorder="1" applyAlignment="1">
      <alignment vertical="top"/>
    </xf>
    <xf numFmtId="0" fontId="12" fillId="0" borderId="20" xfId="0" applyFont="1" applyBorder="1" applyAlignment="1">
      <alignment vertical="top"/>
    </xf>
    <xf numFmtId="0" fontId="8" fillId="0" borderId="20" xfId="0" applyFont="1" applyBorder="1" applyAlignment="1">
      <alignment horizontal="center" vertical="top"/>
    </xf>
    <xf numFmtId="0" fontId="5" fillId="0" borderId="17" xfId="2" applyFont="1" applyFill="1" applyBorder="1" applyAlignment="1">
      <alignment horizontal="center" vertical="top" wrapText="1"/>
    </xf>
    <xf numFmtId="187" fontId="8" fillId="0" borderId="20" xfId="10" applyNumberFormat="1" applyFont="1" applyFill="1" applyBorder="1" applyAlignment="1">
      <alignment vertical="top" wrapText="1"/>
    </xf>
    <xf numFmtId="3" fontId="8" fillId="0" borderId="20" xfId="0" applyNumberFormat="1" applyFont="1" applyFill="1" applyBorder="1" applyAlignment="1">
      <alignment horizontal="right" vertical="top"/>
    </xf>
    <xf numFmtId="187" fontId="8" fillId="0" borderId="20" xfId="10" applyNumberFormat="1" applyFont="1" applyFill="1" applyBorder="1" applyAlignment="1">
      <alignment horizontal="center" vertical="top" wrapText="1"/>
    </xf>
    <xf numFmtId="187" fontId="8" fillId="0" borderId="29" xfId="10" applyNumberFormat="1" applyFont="1" applyFill="1" applyBorder="1" applyAlignment="1">
      <alignment vertical="top" wrapText="1"/>
    </xf>
    <xf numFmtId="3" fontId="8" fillId="0" borderId="20" xfId="0" applyNumberFormat="1" applyFont="1" applyFill="1" applyBorder="1" applyAlignment="1">
      <alignment horizontal="right" vertical="top" wrapText="1"/>
    </xf>
    <xf numFmtId="41" fontId="8" fillId="0" borderId="20" xfId="0" applyNumberFormat="1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0" xfId="0" applyFont="1" applyBorder="1" applyAlignment="1">
      <alignment vertical="top" wrapText="1"/>
    </xf>
    <xf numFmtId="17" fontId="8" fillId="0" borderId="20" xfId="0" applyNumberFormat="1" applyFont="1" applyBorder="1" applyAlignment="1">
      <alignment horizontal="center" vertical="top"/>
    </xf>
    <xf numFmtId="0" fontId="8" fillId="0" borderId="21" xfId="0" applyFont="1" applyBorder="1" applyAlignment="1">
      <alignment vertical="top" wrapText="1"/>
    </xf>
    <xf numFmtId="0" fontId="5" fillId="0" borderId="23" xfId="2" applyFont="1" applyFill="1" applyBorder="1" applyAlignment="1">
      <alignment horizontal="left" vertical="top"/>
    </xf>
    <xf numFmtId="41" fontId="8" fillId="0" borderId="20" xfId="1" applyNumberFormat="1" applyFont="1" applyBorder="1" applyAlignment="1">
      <alignment horizontal="center" vertical="top"/>
    </xf>
    <xf numFmtId="187" fontId="8" fillId="0" borderId="20" xfId="1" applyNumberFormat="1" applyFont="1" applyBorder="1" applyAlignment="1">
      <alignment vertical="top"/>
    </xf>
    <xf numFmtId="0" fontId="8" fillId="0" borderId="17" xfId="2" applyFont="1" applyFill="1" applyBorder="1" applyAlignment="1">
      <alignment horizontal="left" vertical="top"/>
    </xf>
    <xf numFmtId="0" fontId="8" fillId="0" borderId="18" xfId="2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center" vertical="top" wrapText="1"/>
    </xf>
    <xf numFmtId="0" fontId="8" fillId="0" borderId="22" xfId="2" applyFont="1" applyFill="1" applyBorder="1" applyAlignment="1">
      <alignment horizontal="left" vertical="top"/>
    </xf>
    <xf numFmtId="0" fontId="8" fillId="0" borderId="21" xfId="0" applyFont="1" applyFill="1" applyBorder="1" applyAlignment="1">
      <alignment vertical="top" wrapText="1"/>
    </xf>
    <xf numFmtId="187" fontId="8" fillId="0" borderId="21" xfId="1" applyNumberFormat="1" applyFont="1" applyFill="1" applyBorder="1" applyAlignment="1">
      <alignment vertical="top"/>
    </xf>
    <xf numFmtId="0" fontId="8" fillId="0" borderId="21" xfId="0" applyFont="1" applyFill="1" applyBorder="1" applyAlignment="1">
      <alignment horizontal="center" vertical="top"/>
    </xf>
    <xf numFmtId="187" fontId="5" fillId="0" borderId="20" xfId="1" applyNumberFormat="1" applyFont="1" applyFill="1" applyBorder="1" applyAlignment="1">
      <alignment vertical="top"/>
    </xf>
    <xf numFmtId="41" fontId="8" fillId="0" borderId="20" xfId="0" applyNumberFormat="1" applyFont="1" applyBorder="1" applyAlignment="1">
      <alignment horizontal="center" vertical="top"/>
    </xf>
    <xf numFmtId="187" fontId="8" fillId="0" borderId="20" xfId="1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8" fillId="0" borderId="20" xfId="0" applyFont="1" applyFill="1" applyBorder="1" applyAlignment="1">
      <alignment vertical="top" wrapText="1"/>
    </xf>
    <xf numFmtId="17" fontId="8" fillId="0" borderId="20" xfId="0" applyNumberFormat="1" applyFont="1" applyFill="1" applyBorder="1" applyAlignment="1">
      <alignment horizontal="center" vertical="top"/>
    </xf>
    <xf numFmtId="187" fontId="8" fillId="0" borderId="16" xfId="1" applyNumberFormat="1" applyFont="1" applyFill="1" applyBorder="1" applyAlignment="1">
      <alignment vertical="top"/>
    </xf>
    <xf numFmtId="43" fontId="8" fillId="0" borderId="20" xfId="1" applyFont="1" applyFill="1" applyBorder="1" applyAlignment="1">
      <alignment vertical="top"/>
    </xf>
    <xf numFmtId="187" fontId="8" fillId="0" borderId="20" xfId="1" applyNumberFormat="1" applyFont="1" applyFill="1" applyBorder="1" applyAlignment="1">
      <alignment vertical="top"/>
    </xf>
    <xf numFmtId="187" fontId="8" fillId="0" borderId="20" xfId="1" applyNumberFormat="1" applyFont="1" applyFill="1" applyBorder="1" applyAlignment="1">
      <alignment horizontal="right" vertical="top" wrapText="1"/>
    </xf>
    <xf numFmtId="41" fontId="8" fillId="0" borderId="20" xfId="1" applyNumberFormat="1" applyFont="1" applyFill="1" applyBorder="1" applyAlignment="1">
      <alignment horizontal="left" vertical="top" wrapText="1"/>
    </xf>
    <xf numFmtId="187" fontId="8" fillId="0" borderId="21" xfId="10" applyNumberFormat="1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/>
    </xf>
    <xf numFmtId="17" fontId="8" fillId="0" borderId="20" xfId="0" applyNumberFormat="1" applyFont="1" applyBorder="1" applyAlignment="1">
      <alignment horizontal="center" vertical="top" wrapText="1"/>
    </xf>
    <xf numFmtId="41" fontId="8" fillId="0" borderId="20" xfId="0" applyNumberFormat="1" applyFont="1" applyBorder="1" applyAlignment="1">
      <alignment horizontal="justify" vertical="top"/>
    </xf>
    <xf numFmtId="0" fontId="19" fillId="0" borderId="20" xfId="0" applyFont="1" applyBorder="1" applyAlignment="1">
      <alignment vertical="top" wrapText="1"/>
    </xf>
    <xf numFmtId="0" fontId="19" fillId="0" borderId="20" xfId="0" applyFont="1" applyBorder="1" applyAlignment="1">
      <alignment horizontal="center" vertical="top" wrapText="1"/>
    </xf>
    <xf numFmtId="0" fontId="8" fillId="0" borderId="29" xfId="0" applyFont="1" applyFill="1" applyBorder="1" applyAlignment="1">
      <alignment vertical="top" wrapText="1"/>
    </xf>
    <xf numFmtId="187" fontId="8" fillId="0" borderId="20" xfId="10" applyNumberFormat="1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0" fontId="12" fillId="0" borderId="20" xfId="0" applyFont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20" xfId="0" quotePrefix="1" applyFont="1" applyBorder="1" applyAlignment="1">
      <alignment horizontal="right" vertical="top"/>
    </xf>
    <xf numFmtId="41" fontId="12" fillId="0" borderId="20" xfId="0" quotePrefix="1" applyNumberFormat="1" applyFont="1" applyBorder="1" applyAlignment="1">
      <alignment horizontal="right" vertical="top"/>
    </xf>
    <xf numFmtId="15" fontId="8" fillId="0" borderId="20" xfId="0" applyNumberFormat="1" applyFont="1" applyBorder="1" applyAlignment="1">
      <alignment horizontal="center" vertical="top" wrapText="1"/>
    </xf>
    <xf numFmtId="41" fontId="8" fillId="0" borderId="20" xfId="1" applyNumberFormat="1" applyFont="1" applyBorder="1" applyAlignment="1">
      <alignment horizontal="left" vertical="top"/>
    </xf>
    <xf numFmtId="0" fontId="20" fillId="0" borderId="20" xfId="0" applyFont="1" applyFill="1" applyBorder="1" applyAlignment="1">
      <alignment vertical="top"/>
    </xf>
    <xf numFmtId="187" fontId="8" fillId="0" borderId="20" xfId="10" applyNumberFormat="1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vertical="top"/>
    </xf>
    <xf numFmtId="0" fontId="5" fillId="0" borderId="16" xfId="2" applyFont="1" applyFill="1" applyBorder="1" applyAlignment="1">
      <alignment horizontal="left" vertical="top"/>
    </xf>
    <xf numFmtId="0" fontId="5" fillId="0" borderId="20" xfId="2" applyFont="1" applyFill="1" applyBorder="1" applyAlignment="1">
      <alignment horizontal="left" vertical="top"/>
    </xf>
    <xf numFmtId="41" fontId="8" fillId="0" borderId="20" xfId="1" applyNumberFormat="1" applyFont="1" applyFill="1" applyBorder="1" applyAlignment="1">
      <alignment horizontal="left" vertical="top"/>
    </xf>
    <xf numFmtId="41" fontId="8" fillId="0" borderId="20" xfId="29" applyNumberFormat="1" applyFont="1" applyFill="1" applyBorder="1" applyAlignment="1">
      <alignment horizontal="left" vertical="top" wrapText="1"/>
    </xf>
    <xf numFmtId="187" fontId="12" fillId="0" borderId="20" xfId="1" applyNumberFormat="1" applyFont="1" applyFill="1" applyBorder="1" applyAlignment="1">
      <alignment vertical="top"/>
    </xf>
    <xf numFmtId="0" fontId="12" fillId="0" borderId="20" xfId="0" applyFont="1" applyFill="1" applyBorder="1" applyAlignment="1">
      <alignment vertical="top"/>
    </xf>
    <xf numFmtId="41" fontId="8" fillId="0" borderId="20" xfId="0" applyNumberFormat="1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17" fontId="12" fillId="0" borderId="20" xfId="0" applyNumberFormat="1" applyFont="1" applyBorder="1" applyAlignment="1">
      <alignment horizontal="center" vertical="top" wrapText="1"/>
    </xf>
    <xf numFmtId="49" fontId="12" fillId="0" borderId="20" xfId="0" applyNumberFormat="1" applyFont="1" applyBorder="1" applyAlignment="1">
      <alignment horizontal="center" vertical="top" wrapText="1"/>
    </xf>
    <xf numFmtId="17" fontId="12" fillId="0" borderId="20" xfId="0" applyNumberFormat="1" applyFont="1" applyFill="1" applyBorder="1" applyAlignment="1">
      <alignment horizontal="center" vertical="top" wrapText="1"/>
    </xf>
    <xf numFmtId="41" fontId="19" fillId="0" borderId="20" xfId="0" applyNumberFormat="1" applyFont="1" applyFill="1" applyBorder="1" applyAlignment="1">
      <alignment horizontal="center" vertical="top" wrapText="1"/>
    </xf>
    <xf numFmtId="187" fontId="19" fillId="0" borderId="20" xfId="1" applyNumberFormat="1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horizontal="center" vertical="top" wrapText="1"/>
    </xf>
    <xf numFmtId="49" fontId="19" fillId="0" borderId="20" xfId="0" applyNumberFormat="1" applyFont="1" applyFill="1" applyBorder="1" applyAlignment="1">
      <alignment horizontal="center" vertical="top" wrapText="1"/>
    </xf>
    <xf numFmtId="187" fontId="8" fillId="0" borderId="29" xfId="1" applyNumberFormat="1" applyFont="1" applyFill="1" applyBorder="1" applyAlignment="1">
      <alignment vertical="top" wrapText="1"/>
    </xf>
    <xf numFmtId="41" fontId="8" fillId="0" borderId="20" xfId="0" applyNumberFormat="1" applyFont="1" applyBorder="1" applyAlignment="1">
      <alignment horizontal="center" vertical="top" wrapText="1"/>
    </xf>
    <xf numFmtId="187" fontId="8" fillId="0" borderId="20" xfId="1" applyNumberFormat="1" applyFont="1" applyFill="1" applyBorder="1" applyAlignment="1">
      <alignment vertical="top" wrapText="1"/>
    </xf>
    <xf numFmtId="187" fontId="8" fillId="0" borderId="29" xfId="1" applyNumberFormat="1" applyFont="1" applyBorder="1" applyAlignment="1">
      <alignment vertical="top" wrapText="1"/>
    </xf>
    <xf numFmtId="187" fontId="12" fillId="0" borderId="20" xfId="1" applyNumberFormat="1" applyFont="1" applyBorder="1" applyAlignment="1">
      <alignment vertical="top"/>
    </xf>
    <xf numFmtId="187" fontId="8" fillId="0" borderId="20" xfId="1" applyNumberFormat="1" applyFont="1" applyFill="1" applyBorder="1" applyAlignment="1">
      <alignment horizontal="left" vertical="top" wrapText="1"/>
    </xf>
    <xf numFmtId="0" fontId="12" fillId="0" borderId="20" xfId="0" applyFont="1" applyBorder="1"/>
    <xf numFmtId="187" fontId="12" fillId="0" borderId="20" xfId="0" applyNumberFormat="1" applyFont="1" applyBorder="1" applyAlignment="1">
      <alignment horizontal="center" vertical="top"/>
    </xf>
    <xf numFmtId="0" fontId="8" fillId="7" borderId="20" xfId="7" applyNumberFormat="1" applyFont="1" applyFill="1" applyBorder="1" applyAlignment="1">
      <alignment horizontal="center" vertical="top"/>
    </xf>
    <xf numFmtId="187" fontId="8" fillId="0" borderId="20" xfId="7" applyNumberFormat="1" applyFont="1" applyFill="1" applyBorder="1" applyAlignment="1">
      <alignment horizontal="center" vertical="top"/>
    </xf>
    <xf numFmtId="0" fontId="8" fillId="0" borderId="20" xfId="0" applyNumberFormat="1" applyFont="1" applyBorder="1" applyAlignment="1">
      <alignment horizontal="center" vertical="top"/>
    </xf>
    <xf numFmtId="43" fontId="12" fillId="0" borderId="20" xfId="1" applyFont="1" applyBorder="1" applyAlignment="1">
      <alignment vertical="top"/>
    </xf>
    <xf numFmtId="41" fontId="5" fillId="0" borderId="20" xfId="6" applyNumberFormat="1" applyFont="1" applyFill="1" applyBorder="1" applyAlignment="1">
      <alignment horizontal="left" vertical="top" wrapText="1"/>
    </xf>
    <xf numFmtId="43" fontId="8" fillId="0" borderId="20" xfId="1" applyFont="1" applyFill="1" applyBorder="1" applyAlignment="1">
      <alignment horizontal="right" vertical="top" wrapText="1"/>
    </xf>
    <xf numFmtId="43" fontId="8" fillId="0" borderId="20" xfId="1" applyFont="1" applyFill="1" applyBorder="1" applyAlignment="1">
      <alignment horizontal="center" vertical="top" wrapText="1"/>
    </xf>
    <xf numFmtId="187" fontId="19" fillId="0" borderId="20" xfId="1" applyNumberFormat="1" applyFont="1" applyBorder="1" applyAlignment="1">
      <alignment vertical="top" wrapText="1"/>
    </xf>
    <xf numFmtId="41" fontId="12" fillId="0" borderId="20" xfId="0" applyNumberFormat="1" applyFont="1" applyBorder="1" applyAlignment="1">
      <alignment vertical="top" wrapText="1"/>
    </xf>
    <xf numFmtId="41" fontId="8" fillId="0" borderId="20" xfId="0" applyNumberFormat="1" applyFont="1" applyBorder="1" applyAlignment="1">
      <alignment vertical="top" wrapText="1"/>
    </xf>
    <xf numFmtId="41" fontId="12" fillId="0" borderId="20" xfId="0" applyNumberFormat="1" applyFont="1" applyBorder="1" applyAlignment="1">
      <alignment vertical="top"/>
    </xf>
    <xf numFmtId="187" fontId="12" fillId="0" borderId="20" xfId="0" applyNumberFormat="1" applyFont="1" applyBorder="1" applyAlignment="1">
      <alignment vertical="top"/>
    </xf>
    <xf numFmtId="49" fontId="12" fillId="0" borderId="20" xfId="0" applyNumberFormat="1" applyFont="1" applyBorder="1" applyAlignment="1">
      <alignment horizontal="center" vertical="top"/>
    </xf>
    <xf numFmtId="41" fontId="12" fillId="0" borderId="20" xfId="0" applyNumberFormat="1" applyFont="1" applyBorder="1" applyAlignment="1">
      <alignment horizontal="center" vertical="top"/>
    </xf>
    <xf numFmtId="187" fontId="8" fillId="0" borderId="20" xfId="30" applyNumberFormat="1" applyFont="1" applyFill="1" applyBorder="1" applyAlignment="1">
      <alignment vertical="top" wrapText="1"/>
    </xf>
    <xf numFmtId="0" fontId="12" fillId="0" borderId="20" xfId="0" applyFont="1" applyBorder="1" applyAlignment="1">
      <alignment horizontal="right" vertical="top"/>
    </xf>
    <xf numFmtId="41" fontId="8" fillId="0" borderId="20" xfId="0" applyNumberFormat="1" applyFont="1" applyFill="1" applyBorder="1" applyAlignment="1">
      <alignment horizontal="left" vertical="top" wrapText="1"/>
    </xf>
    <xf numFmtId="0" fontId="8" fillId="0" borderId="20" xfId="2" applyFont="1" applyBorder="1" applyAlignment="1">
      <alignment vertical="top"/>
    </xf>
    <xf numFmtId="0" fontId="8" fillId="0" borderId="20" xfId="2" applyFont="1" applyBorder="1" applyAlignment="1">
      <alignment vertical="top" wrapText="1"/>
    </xf>
    <xf numFmtId="0" fontId="8" fillId="0" borderId="28" xfId="2" applyFont="1" applyBorder="1" applyAlignment="1">
      <alignment vertical="top"/>
    </xf>
    <xf numFmtId="0" fontId="8" fillId="0" borderId="28" xfId="2" applyFont="1" applyBorder="1" applyAlignment="1">
      <alignment vertical="top" wrapText="1"/>
    </xf>
    <xf numFmtId="41" fontId="8" fillId="0" borderId="20" xfId="1" applyNumberFormat="1" applyFont="1" applyBorder="1" applyAlignment="1">
      <alignment horizontal="left" vertical="top" wrapText="1"/>
    </xf>
    <xf numFmtId="41" fontId="8" fillId="0" borderId="20" xfId="1" applyNumberFormat="1" applyFont="1" applyBorder="1" applyAlignment="1">
      <alignment horizontal="center" vertical="top" wrapText="1"/>
    </xf>
    <xf numFmtId="187" fontId="8" fillId="6" borderId="20" xfId="30" applyNumberFormat="1" applyFont="1" applyFill="1" applyBorder="1" applyAlignment="1">
      <alignment vertical="top" wrapText="1"/>
    </xf>
    <xf numFmtId="187" fontId="8" fillId="0" borderId="20" xfId="30" applyNumberFormat="1" applyFont="1" applyFill="1" applyBorder="1" applyAlignment="1">
      <alignment horizontal="left" vertical="top" wrapText="1"/>
    </xf>
    <xf numFmtId="41" fontId="8" fillId="0" borderId="20" xfId="30" applyNumberFormat="1" applyFont="1" applyFill="1" applyBorder="1" applyAlignment="1">
      <alignment horizontal="center" vertical="top" wrapText="1"/>
    </xf>
    <xf numFmtId="41" fontId="8" fillId="0" borderId="20" xfId="29" applyNumberFormat="1" applyFont="1" applyFill="1" applyBorder="1" applyAlignment="1">
      <alignment horizontal="center" vertical="top" wrapText="1"/>
    </xf>
    <xf numFmtId="187" fontId="8" fillId="0" borderId="20" xfId="30" applyNumberFormat="1" applyFont="1" applyFill="1" applyBorder="1" applyAlignment="1">
      <alignment horizontal="center" vertical="top" wrapText="1"/>
    </xf>
    <xf numFmtId="41" fontId="8" fillId="0" borderId="20" xfId="1" applyNumberFormat="1" applyFont="1" applyFill="1" applyBorder="1" applyAlignment="1">
      <alignment horizontal="center" vertical="top" wrapText="1"/>
    </xf>
    <xf numFmtId="41" fontId="8" fillId="0" borderId="20" xfId="1" applyNumberFormat="1" applyFont="1" applyFill="1" applyBorder="1" applyAlignment="1">
      <alignment vertical="top" wrapText="1"/>
    </xf>
    <xf numFmtId="49" fontId="12" fillId="0" borderId="20" xfId="0" applyNumberFormat="1" applyFont="1" applyBorder="1" applyAlignment="1">
      <alignment horizontal="left" vertical="top" wrapText="1"/>
    </xf>
    <xf numFmtId="187" fontId="8" fillId="0" borderId="20" xfId="30" applyNumberFormat="1" applyFont="1" applyFill="1" applyBorder="1" applyAlignment="1">
      <alignment horizontal="right" vertical="top" wrapText="1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8" fillId="0" borderId="0" xfId="2" applyFont="1" applyAlignment="1">
      <alignment horizontal="center" vertical="top"/>
    </xf>
    <xf numFmtId="41" fontId="5" fillId="0" borderId="20" xfId="0" applyNumberFormat="1" applyFont="1" applyBorder="1" applyAlignment="1">
      <alignment vertical="top"/>
    </xf>
    <xf numFmtId="187" fontId="12" fillId="0" borderId="20" xfId="1" applyNumberFormat="1" applyFont="1" applyBorder="1" applyAlignment="1">
      <alignment horizontal="left" vertical="top" wrapText="1"/>
    </xf>
    <xf numFmtId="0" fontId="8" fillId="0" borderId="20" xfId="0" applyNumberFormat="1" applyFont="1" applyBorder="1" applyAlignment="1">
      <alignment horizontal="center" vertical="top" wrapText="1"/>
    </xf>
    <xf numFmtId="187" fontId="12" fillId="0" borderId="20" xfId="1" applyNumberFormat="1" applyFont="1" applyFill="1" applyBorder="1" applyAlignment="1">
      <alignment vertical="top" wrapText="1"/>
    </xf>
    <xf numFmtId="187" fontId="8" fillId="0" borderId="20" xfId="1" applyNumberFormat="1" applyFont="1" applyBorder="1" applyAlignment="1">
      <alignment horizontal="left" vertical="top" wrapText="1"/>
    </xf>
    <xf numFmtId="187" fontId="8" fillId="6" borderId="20" xfId="10" applyNumberFormat="1" applyFont="1" applyFill="1" applyBorder="1" applyAlignment="1">
      <alignment vertical="top" wrapText="1"/>
    </xf>
    <xf numFmtId="41" fontId="8" fillId="0" borderId="20" xfId="0" applyNumberFormat="1" applyFont="1" applyFill="1" applyBorder="1" applyAlignment="1">
      <alignment vertical="top" wrapText="1"/>
    </xf>
    <xf numFmtId="187" fontId="8" fillId="0" borderId="20" xfId="1" applyNumberFormat="1" applyFont="1" applyFill="1" applyBorder="1" applyAlignment="1">
      <alignment horizontal="center" vertical="top" wrapText="1"/>
    </xf>
    <xf numFmtId="0" fontId="8" fillId="0" borderId="20" xfId="0" applyFont="1" applyBorder="1" applyAlignment="1">
      <alignment wrapText="1"/>
    </xf>
    <xf numFmtId="43" fontId="8" fillId="0" borderId="20" xfId="1" applyFont="1" applyBorder="1" applyAlignment="1">
      <alignment vertical="top"/>
    </xf>
    <xf numFmtId="43" fontId="12" fillId="0" borderId="20" xfId="1" applyFont="1" applyBorder="1" applyAlignment="1">
      <alignment vertical="top" wrapText="1"/>
    </xf>
    <xf numFmtId="0" fontId="12" fillId="0" borderId="20" xfId="0" quotePrefix="1" applyFont="1" applyBorder="1" applyAlignment="1">
      <alignment horizontal="center" vertical="top"/>
    </xf>
    <xf numFmtId="0" fontId="8" fillId="0" borderId="20" xfId="0" quotePrefix="1" applyFont="1" applyBorder="1" applyAlignment="1">
      <alignment horizontal="right" vertical="top"/>
    </xf>
    <xf numFmtId="187" fontId="12" fillId="0" borderId="20" xfId="1" applyNumberFormat="1" applyFont="1" applyBorder="1" applyAlignment="1">
      <alignment horizontal="right" vertical="top"/>
    </xf>
    <xf numFmtId="15" fontId="8" fillId="0" borderId="20" xfId="0" applyNumberFormat="1" applyFont="1" applyBorder="1" applyAlignment="1">
      <alignment horizontal="left" vertical="top" wrapText="1"/>
    </xf>
    <xf numFmtId="49" fontId="8" fillId="0" borderId="20" xfId="29" applyNumberFormat="1" applyFont="1" applyFill="1" applyBorder="1" applyAlignment="1">
      <alignment horizontal="center" vertical="top" wrapText="1"/>
    </xf>
    <xf numFmtId="49" fontId="8" fillId="0" borderId="20" xfId="29" applyNumberFormat="1" applyFont="1" applyFill="1" applyBorder="1" applyAlignment="1">
      <alignment horizontal="left" vertical="top" wrapText="1"/>
    </xf>
    <xf numFmtId="41" fontId="8" fillId="0" borderId="20" xfId="0" applyNumberFormat="1" applyFont="1" applyBorder="1" applyAlignment="1">
      <alignment horizontal="left" vertical="top"/>
    </xf>
    <xf numFmtId="41" fontId="8" fillId="0" borderId="20" xfId="0" applyNumberFormat="1" applyFont="1" applyFill="1" applyBorder="1" applyAlignment="1">
      <alignment horizontal="left" vertical="top"/>
    </xf>
    <xf numFmtId="0" fontId="12" fillId="0" borderId="20" xfId="0" applyFont="1" applyBorder="1" applyAlignment="1">
      <alignment horizontal="center" vertical="top" wrapText="1"/>
    </xf>
    <xf numFmtId="187" fontId="8" fillId="0" borderId="20" xfId="1" applyNumberFormat="1" applyFont="1" applyFill="1" applyBorder="1" applyAlignment="1">
      <alignment horizontal="left" vertical="top"/>
    </xf>
    <xf numFmtId="1" fontId="8" fillId="0" borderId="20" xfId="0" applyNumberFormat="1" applyFont="1" applyBorder="1" applyAlignment="1">
      <alignment horizontal="center" vertical="top" wrapText="1"/>
    </xf>
    <xf numFmtId="190" fontId="8" fillId="0" borderId="20" xfId="0" applyNumberFormat="1" applyFont="1" applyBorder="1" applyAlignment="1">
      <alignment horizontal="center" vertical="top" wrapText="1"/>
    </xf>
    <xf numFmtId="2" fontId="8" fillId="0" borderId="20" xfId="0" applyNumberFormat="1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/>
    </xf>
    <xf numFmtId="0" fontId="8" fillId="0" borderId="20" xfId="2" applyFont="1" applyFill="1" applyBorder="1" applyAlignment="1">
      <alignment horizontal="center" vertical="top"/>
    </xf>
    <xf numFmtId="41" fontId="8" fillId="0" borderId="20" xfId="21" applyNumberFormat="1" applyFont="1" applyFill="1" applyBorder="1" applyAlignment="1">
      <alignment horizontal="left" vertical="top" wrapText="1"/>
    </xf>
    <xf numFmtId="187" fontId="8" fillId="7" borderId="20" xfId="1" applyNumberFormat="1" applyFont="1" applyFill="1" applyBorder="1" applyAlignment="1">
      <alignment vertical="top" wrapText="1"/>
    </xf>
    <xf numFmtId="0" fontId="8" fillId="0" borderId="20" xfId="9" applyFont="1" applyFill="1" applyBorder="1" applyAlignment="1">
      <alignment vertical="top" wrapText="1"/>
    </xf>
    <xf numFmtId="187" fontId="8" fillId="0" borderId="20" xfId="7" applyNumberFormat="1" applyFont="1" applyBorder="1" applyAlignment="1">
      <alignment horizontal="center" vertical="top"/>
    </xf>
    <xf numFmtId="187" fontId="8" fillId="0" borderId="20" xfId="12" applyNumberFormat="1" applyFont="1" applyFill="1" applyBorder="1" applyAlignment="1">
      <alignment vertical="top" wrapText="1"/>
    </xf>
    <xf numFmtId="0" fontId="8" fillId="0" borderId="20" xfId="0" applyFont="1" applyBorder="1" applyAlignment="1">
      <alignment horizontal="right" vertical="top" wrapText="1"/>
    </xf>
    <xf numFmtId="49" fontId="8" fillId="0" borderId="20" xfId="0" applyNumberFormat="1" applyFont="1" applyFill="1" applyBorder="1" applyAlignment="1">
      <alignment horizontal="center" vertical="top" wrapText="1"/>
    </xf>
    <xf numFmtId="41" fontId="8" fillId="0" borderId="20" xfId="0" applyNumberFormat="1" applyFont="1" applyFill="1" applyBorder="1" applyAlignment="1">
      <alignment horizontal="center" vertical="top" wrapText="1"/>
    </xf>
    <xf numFmtId="41" fontId="8" fillId="0" borderId="20" xfId="0" applyNumberFormat="1" applyFont="1" applyBorder="1" applyAlignment="1">
      <alignment horizontal="left" vertical="top" wrapText="1"/>
    </xf>
    <xf numFmtId="3" fontId="8" fillId="0" borderId="20" xfId="0" applyNumberFormat="1" applyFont="1" applyBorder="1" applyAlignment="1">
      <alignment horizontal="center" vertical="top" wrapText="1"/>
    </xf>
    <xf numFmtId="187" fontId="8" fillId="0" borderId="20" xfId="12" applyNumberFormat="1" applyFont="1" applyBorder="1" applyAlignment="1">
      <alignment vertical="top" wrapText="1"/>
    </xf>
    <xf numFmtId="187" fontId="8" fillId="0" borderId="20" xfId="12" applyNumberFormat="1" applyFont="1" applyBorder="1" applyAlignment="1">
      <alignment horizontal="center" vertical="top" wrapText="1"/>
    </xf>
    <xf numFmtId="0" fontId="8" fillId="0" borderId="20" xfId="5" applyNumberFormat="1" applyFont="1" applyFill="1" applyBorder="1" applyAlignment="1">
      <alignment horizontal="left" vertical="top" wrapText="1"/>
    </xf>
    <xf numFmtId="1" fontId="8" fillId="0" borderId="20" xfId="0" applyNumberFormat="1" applyFont="1" applyBorder="1" applyAlignment="1">
      <alignment horizontal="center" vertical="top"/>
    </xf>
    <xf numFmtId="41" fontId="8" fillId="0" borderId="20" xfId="1" applyNumberFormat="1" applyFont="1" applyBorder="1" applyAlignment="1">
      <alignment vertical="top" wrapText="1"/>
    </xf>
    <xf numFmtId="187" fontId="8" fillId="0" borderId="20" xfId="1" applyNumberFormat="1" applyFont="1" applyBorder="1" applyAlignment="1">
      <alignment vertical="top" wrapText="1"/>
    </xf>
    <xf numFmtId="43" fontId="8" fillId="0" borderId="20" xfId="1" applyFont="1" applyBorder="1" applyAlignment="1">
      <alignment vertical="top" wrapText="1"/>
    </xf>
    <xf numFmtId="41" fontId="8" fillId="0" borderId="20" xfId="10" applyNumberFormat="1" applyFont="1" applyFill="1" applyBorder="1" applyAlignment="1">
      <alignment horizontal="center" vertical="top" wrapText="1"/>
    </xf>
    <xf numFmtId="41" fontId="5" fillId="0" borderId="20" xfId="0" applyNumberFormat="1" applyFont="1" applyFill="1" applyBorder="1" applyAlignment="1">
      <alignment vertical="top"/>
    </xf>
    <xf numFmtId="41" fontId="8" fillId="0" borderId="20" xfId="0" applyNumberFormat="1" applyFont="1" applyBorder="1" applyAlignment="1">
      <alignment horizontal="right" vertical="top" wrapText="1"/>
    </xf>
    <xf numFmtId="41" fontId="8" fillId="0" borderId="20" xfId="10" applyNumberFormat="1" applyFont="1" applyFill="1" applyBorder="1" applyAlignment="1">
      <alignment horizontal="left" vertical="top" wrapText="1"/>
    </xf>
    <xf numFmtId="41" fontId="5" fillId="0" borderId="20" xfId="0" applyNumberFormat="1" applyFont="1" applyBorder="1" applyAlignment="1">
      <alignment horizontal="center" vertical="top"/>
    </xf>
    <xf numFmtId="197" fontId="8" fillId="0" borderId="20" xfId="1" applyNumberFormat="1" applyFont="1" applyFill="1" applyBorder="1" applyAlignment="1">
      <alignment vertical="top"/>
    </xf>
    <xf numFmtId="0" fontId="8" fillId="0" borderId="20" xfId="9" applyFont="1" applyBorder="1" applyAlignment="1">
      <alignment vertical="top" wrapText="1"/>
    </xf>
    <xf numFmtId="41" fontId="8" fillId="0" borderId="16" xfId="1" applyNumberFormat="1" applyFont="1" applyFill="1" applyBorder="1" applyAlignment="1">
      <alignment horizontal="left" vertical="top" wrapText="1"/>
    </xf>
    <xf numFmtId="187" fontId="5" fillId="0" borderId="16" xfId="1" applyNumberFormat="1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5" fillId="0" borderId="16" xfId="2" applyFont="1" applyFill="1" applyBorder="1" applyAlignment="1">
      <alignment vertical="top"/>
    </xf>
    <xf numFmtId="0" fontId="5" fillId="0" borderId="16" xfId="2" applyFont="1" applyFill="1" applyBorder="1" applyAlignment="1">
      <alignment vertical="top" wrapText="1"/>
    </xf>
    <xf numFmtId="0" fontId="5" fillId="0" borderId="20" xfId="2" applyFont="1" applyFill="1" applyBorder="1" applyAlignment="1">
      <alignment vertical="top"/>
    </xf>
    <xf numFmtId="0" fontId="5" fillId="0" borderId="20" xfId="2" applyFont="1" applyFill="1" applyBorder="1" applyAlignment="1">
      <alignment vertical="top" wrapText="1"/>
    </xf>
    <xf numFmtId="0" fontId="8" fillId="0" borderId="20" xfId="2" applyFont="1" applyFill="1" applyBorder="1" applyAlignment="1">
      <alignment horizontal="left" vertical="top"/>
    </xf>
    <xf numFmtId="0" fontId="8" fillId="0" borderId="20" xfId="2" applyFont="1" applyFill="1" applyBorder="1" applyAlignment="1">
      <alignment vertical="top"/>
    </xf>
    <xf numFmtId="0" fontId="8" fillId="0" borderId="20" xfId="2" applyFont="1" applyFill="1" applyBorder="1" applyAlignment="1">
      <alignment vertical="top" wrapText="1"/>
    </xf>
    <xf numFmtId="0" fontId="8" fillId="5" borderId="20" xfId="2" applyFont="1" applyFill="1" applyBorder="1" applyAlignment="1">
      <alignment vertical="top"/>
    </xf>
    <xf numFmtId="0" fontId="8" fillId="5" borderId="20" xfId="2" applyFont="1" applyFill="1" applyBorder="1" applyAlignment="1">
      <alignment vertical="top" wrapText="1"/>
    </xf>
    <xf numFmtId="0" fontId="8" fillId="5" borderId="28" xfId="2" applyFont="1" applyFill="1" applyBorder="1" applyAlignment="1">
      <alignment vertical="top"/>
    </xf>
    <xf numFmtId="0" fontId="8" fillId="5" borderId="28" xfId="2" applyFont="1" applyFill="1" applyBorder="1" applyAlignment="1">
      <alignment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6" xfId="2" applyFont="1" applyFill="1" applyBorder="1" applyAlignment="1">
      <alignment vertical="top"/>
    </xf>
    <xf numFmtId="0" fontId="8" fillId="0" borderId="16" xfId="2" applyFont="1" applyFill="1" applyBorder="1" applyAlignment="1">
      <alignment vertical="top" wrapText="1"/>
    </xf>
    <xf numFmtId="0" fontId="20" fillId="0" borderId="20" xfId="2" applyFont="1" applyFill="1" applyBorder="1" applyAlignment="1">
      <alignment vertical="top"/>
    </xf>
    <xf numFmtId="0" fontId="20" fillId="0" borderId="20" xfId="2" applyFont="1" applyFill="1" applyBorder="1" applyAlignment="1">
      <alignment vertical="top" wrapText="1"/>
    </xf>
    <xf numFmtId="0" fontId="8" fillId="4" borderId="20" xfId="2" applyFont="1" applyFill="1" applyBorder="1" applyAlignment="1">
      <alignment vertical="top"/>
    </xf>
    <xf numFmtId="0" fontId="5" fillId="4" borderId="20" xfId="2" applyFont="1" applyFill="1" applyBorder="1" applyAlignment="1">
      <alignment vertical="top"/>
    </xf>
    <xf numFmtId="0" fontId="5" fillId="4" borderId="20" xfId="2" applyFont="1" applyFill="1" applyBorder="1" applyAlignment="1">
      <alignment vertical="top" wrapText="1"/>
    </xf>
    <xf numFmtId="0" fontId="5" fillId="5" borderId="20" xfId="2" applyFont="1" applyFill="1" applyBorder="1" applyAlignment="1">
      <alignment vertical="top"/>
    </xf>
    <xf numFmtId="0" fontId="5" fillId="5" borderId="20" xfId="2" applyFont="1" applyFill="1" applyBorder="1" applyAlignment="1">
      <alignment vertical="top" wrapText="1"/>
    </xf>
    <xf numFmtId="0" fontId="8" fillId="4" borderId="20" xfId="2" applyFont="1" applyFill="1" applyBorder="1" applyAlignment="1">
      <alignment vertical="top" wrapText="1"/>
    </xf>
    <xf numFmtId="0" fontId="3" fillId="2" borderId="20" xfId="2" applyFont="1" applyFill="1" applyBorder="1" applyAlignment="1">
      <alignment vertical="top"/>
    </xf>
    <xf numFmtId="0" fontId="3" fillId="2" borderId="20" xfId="2" applyFont="1" applyFill="1" applyBorder="1" applyAlignment="1">
      <alignment vertical="top" wrapText="1"/>
    </xf>
    <xf numFmtId="0" fontId="5" fillId="0" borderId="13" xfId="2" applyFont="1" applyFill="1" applyBorder="1" applyAlignment="1">
      <alignment horizontal="left" vertical="top"/>
    </xf>
    <xf numFmtId="0" fontId="5" fillId="0" borderId="1" xfId="2" applyFont="1" applyBorder="1" applyAlignment="1">
      <alignment vertical="top" wrapText="1"/>
    </xf>
    <xf numFmtId="0" fontId="5" fillId="2" borderId="20" xfId="2" applyFont="1" applyFill="1" applyBorder="1" applyAlignment="1">
      <alignment vertical="top"/>
    </xf>
    <xf numFmtId="0" fontId="5" fillId="2" borderId="20" xfId="2" applyFont="1" applyFill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17" fontId="8" fillId="0" borderId="20" xfId="0" applyNumberFormat="1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0" xfId="0" quotePrefix="1" applyFont="1" applyFill="1" applyBorder="1" applyAlignment="1">
      <alignment horizontal="center" vertical="top" wrapText="1"/>
    </xf>
    <xf numFmtId="0" fontId="8" fillId="0" borderId="20" xfId="2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left" vertical="top"/>
    </xf>
    <xf numFmtId="0" fontId="5" fillId="0" borderId="20" xfId="2" applyFont="1" applyFill="1" applyBorder="1" applyAlignment="1">
      <alignment wrapText="1"/>
    </xf>
    <xf numFmtId="0" fontId="5" fillId="0" borderId="33" xfId="2" applyFont="1" applyFill="1" applyBorder="1" applyAlignment="1">
      <alignment horizontal="left" vertical="top"/>
    </xf>
    <xf numFmtId="0" fontId="5" fillId="0" borderId="30" xfId="2" applyFont="1" applyFill="1" applyBorder="1" applyAlignment="1">
      <alignment horizontal="left" vertical="top"/>
    </xf>
    <xf numFmtId="0" fontId="5" fillId="0" borderId="22" xfId="2" applyFont="1" applyFill="1" applyBorder="1" applyAlignment="1">
      <alignment horizontal="left" vertical="top"/>
    </xf>
    <xf numFmtId="0" fontId="8" fillId="0" borderId="33" xfId="2" applyFont="1" applyFill="1" applyBorder="1" applyAlignment="1">
      <alignment horizontal="left" vertical="top"/>
    </xf>
    <xf numFmtId="0" fontId="8" fillId="0" borderId="30" xfId="2" applyFont="1" applyFill="1" applyBorder="1" applyAlignment="1">
      <alignment horizontal="left" vertical="top"/>
    </xf>
    <xf numFmtId="0" fontId="8" fillId="0" borderId="29" xfId="0" applyFont="1" applyFill="1" applyBorder="1" applyAlignment="1">
      <alignment horizontal="left" vertical="top" wrapText="1"/>
    </xf>
    <xf numFmtId="0" fontId="8" fillId="0" borderId="23" xfId="2" applyFont="1" applyFill="1" applyBorder="1" applyAlignment="1">
      <alignment horizontal="left" vertical="top"/>
    </xf>
    <xf numFmtId="0" fontId="5" fillId="5" borderId="32" xfId="2" applyFont="1" applyFill="1" applyBorder="1" applyAlignment="1">
      <alignment vertical="top"/>
    </xf>
    <xf numFmtId="0" fontId="5" fillId="5" borderId="32" xfId="2" applyFont="1" applyFill="1" applyBorder="1" applyAlignment="1">
      <alignment vertical="top" wrapText="1"/>
    </xf>
    <xf numFmtId="187" fontId="8" fillId="7" borderId="20" xfId="10" applyNumberFormat="1" applyFont="1" applyFill="1" applyBorder="1" applyAlignment="1">
      <alignment vertical="top" wrapText="1"/>
    </xf>
    <xf numFmtId="41" fontId="8" fillId="0" borderId="20" xfId="20" applyNumberFormat="1" applyFont="1" applyFill="1" applyBorder="1" applyAlignment="1">
      <alignment horizontal="left" vertical="top"/>
    </xf>
    <xf numFmtId="187" fontId="8" fillId="0" borderId="20" xfId="21" applyNumberFormat="1" applyFont="1" applyFill="1" applyBorder="1" applyAlignment="1">
      <alignment horizontal="center" vertical="top" wrapText="1"/>
    </xf>
    <xf numFmtId="0" fontId="5" fillId="0" borderId="29" xfId="2" applyFont="1" applyFill="1" applyBorder="1" applyAlignment="1">
      <alignment vertical="top"/>
    </xf>
    <xf numFmtId="0" fontId="5" fillId="0" borderId="29" xfId="2" applyFont="1" applyFill="1" applyBorder="1" applyAlignment="1">
      <alignment vertical="top" wrapText="1"/>
    </xf>
    <xf numFmtId="0" fontId="5" fillId="0" borderId="21" xfId="2" applyFont="1" applyFill="1" applyBorder="1" applyAlignment="1">
      <alignment vertical="top"/>
    </xf>
    <xf numFmtId="0" fontId="5" fillId="0" borderId="21" xfId="2" applyFont="1" applyFill="1" applyBorder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7" fillId="4" borderId="19" xfId="2" applyFont="1" applyFill="1" applyBorder="1" applyAlignment="1">
      <alignment horizontal="center" vertical="top"/>
    </xf>
    <xf numFmtId="0" fontId="4" fillId="5" borderId="32" xfId="2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center" vertical="top" wrapText="1"/>
    </xf>
    <xf numFmtId="0" fontId="7" fillId="2" borderId="24" xfId="2" applyFont="1" applyFill="1" applyBorder="1" applyAlignment="1">
      <alignment horizontal="center" vertical="top"/>
    </xf>
    <xf numFmtId="0" fontId="8" fillId="3" borderId="18" xfId="0" applyFont="1" applyFill="1" applyBorder="1" applyAlignment="1">
      <alignment horizontal="center" vertical="top" wrapText="1"/>
    </xf>
    <xf numFmtId="187" fontId="8" fillId="0" borderId="20" xfId="12" applyNumberFormat="1" applyFont="1" applyBorder="1" applyAlignment="1">
      <alignment horizontal="right" vertical="top" wrapText="1"/>
    </xf>
    <xf numFmtId="0" fontId="5" fillId="0" borderId="28" xfId="2" applyFont="1" applyFill="1" applyBorder="1" applyAlignment="1">
      <alignment vertical="top"/>
    </xf>
    <xf numFmtId="0" fontId="5" fillId="0" borderId="28" xfId="2" applyFont="1" applyFill="1" applyBorder="1" applyAlignment="1">
      <alignment vertical="top" wrapText="1"/>
    </xf>
    <xf numFmtId="3" fontId="8" fillId="0" borderId="20" xfId="0" applyNumberFormat="1" applyFont="1" applyBorder="1" applyAlignment="1">
      <alignment vertical="top"/>
    </xf>
    <xf numFmtId="0" fontId="8" fillId="5" borderId="32" xfId="2" applyFont="1" applyFill="1" applyBorder="1" applyAlignment="1">
      <alignment vertical="top"/>
    </xf>
    <xf numFmtId="0" fontId="8" fillId="5" borderId="32" xfId="2" applyFont="1" applyFill="1" applyBorder="1" applyAlignment="1">
      <alignment vertical="top" wrapText="1"/>
    </xf>
    <xf numFmtId="0" fontId="8" fillId="0" borderId="13" xfId="2" applyFont="1" applyFill="1" applyBorder="1" applyAlignment="1">
      <alignment horizontal="left" vertical="top"/>
    </xf>
    <xf numFmtId="187" fontId="5" fillId="0" borderId="16" xfId="1" applyNumberFormat="1" applyFont="1" applyFill="1" applyBorder="1" applyAlignment="1">
      <alignment vertical="top"/>
    </xf>
    <xf numFmtId="41" fontId="8" fillId="0" borderId="16" xfId="0" applyNumberFormat="1" applyFont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25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horizontal="right" vertical="top" wrapText="1"/>
    </xf>
    <xf numFmtId="187" fontId="23" fillId="0" borderId="20" xfId="1" applyNumberFormat="1" applyFont="1" applyFill="1" applyBorder="1" applyAlignment="1">
      <alignment horizontal="center" vertical="top" wrapText="1"/>
    </xf>
    <xf numFmtId="41" fontId="8" fillId="0" borderId="29" xfId="0" applyNumberFormat="1" applyFont="1" applyFill="1" applyBorder="1" applyAlignment="1">
      <alignment horizontal="left" vertical="top" wrapText="1"/>
    </xf>
    <xf numFmtId="0" fontId="8" fillId="5" borderId="5" xfId="2" applyFont="1" applyFill="1" applyBorder="1" applyAlignment="1">
      <alignment horizontal="left" vertical="top"/>
    </xf>
    <xf numFmtId="0" fontId="5" fillId="5" borderId="5" xfId="2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center" vertical="top" wrapText="1"/>
    </xf>
    <xf numFmtId="187" fontId="5" fillId="5" borderId="5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vertical="top" wrapText="1"/>
    </xf>
    <xf numFmtId="0" fontId="8" fillId="5" borderId="5" xfId="2" applyFont="1" applyFill="1" applyBorder="1" applyAlignment="1">
      <alignment vertical="top"/>
    </xf>
    <xf numFmtId="187" fontId="5" fillId="2" borderId="5" xfId="1" applyNumberFormat="1" applyFont="1" applyFill="1" applyBorder="1" applyAlignment="1">
      <alignment vertical="top" wrapText="1"/>
    </xf>
    <xf numFmtId="187" fontId="5" fillId="2" borderId="5" xfId="1" applyNumberFormat="1" applyFont="1" applyFill="1" applyBorder="1" applyAlignment="1">
      <alignment horizontal="right" vertical="center" wrapText="1"/>
    </xf>
    <xf numFmtId="187" fontId="5" fillId="2" borderId="5" xfId="1" applyNumberFormat="1" applyFont="1" applyFill="1" applyBorder="1" applyAlignment="1">
      <alignment horizontal="center" vertical="center" wrapText="1"/>
    </xf>
    <xf numFmtId="187" fontId="5" fillId="2" borderId="5" xfId="1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top"/>
    </xf>
    <xf numFmtId="0" fontId="8" fillId="0" borderId="29" xfId="0" applyFont="1" applyBorder="1" applyAlignment="1">
      <alignment vertical="top" wrapText="1"/>
    </xf>
    <xf numFmtId="0" fontId="8" fillId="5" borderId="25" xfId="2" applyFont="1" applyFill="1" applyBorder="1" applyAlignment="1">
      <alignment horizontal="left" vertical="top"/>
    </xf>
    <xf numFmtId="0" fontId="8" fillId="5" borderId="27" xfId="2" applyFont="1" applyFill="1" applyBorder="1" applyAlignment="1">
      <alignment horizontal="left" vertical="top"/>
    </xf>
    <xf numFmtId="0" fontId="5" fillId="5" borderId="25" xfId="2" applyFont="1" applyFill="1" applyBorder="1" applyAlignment="1">
      <alignment horizontal="center" vertical="top" wrapText="1"/>
    </xf>
    <xf numFmtId="0" fontId="5" fillId="8" borderId="2" xfId="2" applyFont="1" applyFill="1" applyBorder="1" applyAlignment="1">
      <alignment horizontal="left" vertical="top"/>
    </xf>
    <xf numFmtId="0" fontId="5" fillId="8" borderId="3" xfId="2" applyFont="1" applyFill="1" applyBorder="1" applyAlignment="1">
      <alignment horizontal="left" vertical="top"/>
    </xf>
    <xf numFmtId="0" fontId="5" fillId="8" borderId="4" xfId="2" applyFont="1" applyFill="1" applyBorder="1" applyAlignment="1">
      <alignment horizontal="center" vertical="top" wrapText="1"/>
    </xf>
    <xf numFmtId="0" fontId="5" fillId="8" borderId="4" xfId="2" applyFont="1" applyFill="1" applyBorder="1" applyAlignment="1">
      <alignment horizontal="left" vertical="top" wrapText="1"/>
    </xf>
    <xf numFmtId="0" fontId="5" fillId="8" borderId="0" xfId="2" applyFont="1" applyFill="1" applyAlignment="1">
      <alignment horizontal="center" vertical="top"/>
    </xf>
    <xf numFmtId="0" fontId="5" fillId="8" borderId="0" xfId="2" applyFont="1" applyFill="1" applyAlignment="1">
      <alignment horizontal="center" vertical="top" wrapText="1"/>
    </xf>
    <xf numFmtId="0" fontId="5" fillId="8" borderId="7" xfId="2" applyFont="1" applyFill="1" applyBorder="1" applyAlignment="1">
      <alignment horizontal="left" vertical="top"/>
    </xf>
    <xf numFmtId="0" fontId="5" fillId="8" borderId="8" xfId="2" applyFont="1" applyFill="1" applyBorder="1" applyAlignment="1">
      <alignment horizontal="left" vertical="top"/>
    </xf>
    <xf numFmtId="0" fontId="5" fillId="8" borderId="0" xfId="2" applyFont="1" applyFill="1" applyBorder="1" applyAlignment="1">
      <alignment horizontal="left" vertical="top" wrapText="1"/>
    </xf>
    <xf numFmtId="0" fontId="5" fillId="8" borderId="9" xfId="0" applyFont="1" applyFill="1" applyBorder="1" applyAlignment="1">
      <alignment horizontal="left" vertical="top" wrapText="1"/>
    </xf>
    <xf numFmtId="187" fontId="10" fillId="8" borderId="9" xfId="3" applyNumberFormat="1" applyFont="1" applyFill="1" applyBorder="1" applyAlignment="1">
      <alignment horizontal="center" vertical="top" wrapText="1"/>
    </xf>
    <xf numFmtId="0" fontId="5" fillId="8" borderId="10" xfId="2" applyFont="1" applyFill="1" applyBorder="1" applyAlignment="1">
      <alignment horizontal="left" vertical="top"/>
    </xf>
    <xf numFmtId="0" fontId="5" fillId="8" borderId="11" xfId="2" applyFont="1" applyFill="1" applyBorder="1" applyAlignment="1">
      <alignment horizontal="left" vertical="top"/>
    </xf>
    <xf numFmtId="0" fontId="5" fillId="8" borderId="1" xfId="2" applyFont="1" applyFill="1" applyBorder="1" applyAlignment="1">
      <alignment horizontal="center" vertical="top" wrapText="1"/>
    </xf>
    <xf numFmtId="0" fontId="5" fillId="8" borderId="1" xfId="2" applyFont="1" applyFill="1" applyBorder="1" applyAlignment="1">
      <alignment horizontal="left" vertical="top" wrapText="1"/>
    </xf>
    <xf numFmtId="0" fontId="5" fillId="8" borderId="12" xfId="0" applyFont="1" applyFill="1" applyBorder="1" applyAlignment="1">
      <alignment horizontal="left" vertical="top" wrapText="1"/>
    </xf>
    <xf numFmtId="0" fontId="18" fillId="8" borderId="3" xfId="2" applyFont="1" applyFill="1" applyBorder="1" applyAlignment="1">
      <alignment vertical="top"/>
    </xf>
    <xf numFmtId="0" fontId="18" fillId="8" borderId="8" xfId="2" applyFont="1" applyFill="1" applyBorder="1" applyAlignment="1">
      <alignment vertical="top"/>
    </xf>
    <xf numFmtId="0" fontId="18" fillId="8" borderId="11" xfId="2" applyFont="1" applyFill="1" applyBorder="1" applyAlignment="1">
      <alignment vertical="top"/>
    </xf>
    <xf numFmtId="41" fontId="8" fillId="0" borderId="21" xfId="0" applyNumberFormat="1" applyFont="1" applyFill="1" applyBorder="1" applyAlignment="1">
      <alignment vertical="top"/>
    </xf>
    <xf numFmtId="41" fontId="8" fillId="0" borderId="21" xfId="0" applyNumberFormat="1" applyFont="1" applyBorder="1" applyAlignment="1">
      <alignment vertical="top"/>
    </xf>
    <xf numFmtId="0" fontId="8" fillId="0" borderId="21" xfId="0" applyFont="1" applyBorder="1" applyAlignment="1">
      <alignment vertical="top"/>
    </xf>
    <xf numFmtId="17" fontId="8" fillId="0" borderId="21" xfId="0" applyNumberFormat="1" applyFont="1" applyBorder="1" applyAlignment="1">
      <alignment horizontal="center" vertical="top"/>
    </xf>
    <xf numFmtId="0" fontId="5" fillId="5" borderId="5" xfId="0" applyFont="1" applyFill="1" applyBorder="1" applyAlignment="1">
      <alignment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5" xfId="2" applyFont="1" applyFill="1" applyBorder="1" applyAlignment="1">
      <alignment horizontal="center" vertical="top"/>
    </xf>
    <xf numFmtId="0" fontId="5" fillId="5" borderId="5" xfId="2" applyFont="1" applyFill="1" applyBorder="1" applyAlignment="1">
      <alignment vertical="top"/>
    </xf>
    <xf numFmtId="0" fontId="5" fillId="5" borderId="25" xfId="2" applyFont="1" applyFill="1" applyBorder="1" applyAlignment="1">
      <alignment horizontal="left" vertical="top"/>
    </xf>
    <xf numFmtId="0" fontId="5" fillId="5" borderId="27" xfId="2" applyFont="1" applyFill="1" applyBorder="1" applyAlignment="1">
      <alignment horizontal="left" vertical="top"/>
    </xf>
    <xf numFmtId="0" fontId="5" fillId="5" borderId="5" xfId="2" applyFont="1" applyFill="1" applyBorder="1" applyAlignment="1">
      <alignment vertical="top" wrapText="1"/>
    </xf>
    <xf numFmtId="0" fontId="8" fillId="5" borderId="29" xfId="2" applyFont="1" applyFill="1" applyBorder="1" applyAlignment="1">
      <alignment vertical="top"/>
    </xf>
    <xf numFmtId="0" fontId="8" fillId="0" borderId="7" xfId="2" applyFont="1" applyFill="1" applyBorder="1" applyAlignment="1">
      <alignment horizontal="left" vertical="top"/>
    </xf>
    <xf numFmtId="0" fontId="8" fillId="0" borderId="8" xfId="2" applyFont="1" applyFill="1" applyBorder="1" applyAlignment="1">
      <alignment horizontal="left" vertical="top"/>
    </xf>
    <xf numFmtId="0" fontId="8" fillId="0" borderId="9" xfId="0" applyFont="1" applyBorder="1" applyAlignment="1">
      <alignment vertical="top" wrapText="1"/>
    </xf>
    <xf numFmtId="0" fontId="8" fillId="5" borderId="29" xfId="2" applyFont="1" applyFill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187" fontId="8" fillId="0" borderId="9" xfId="1" applyNumberFormat="1" applyFont="1" applyBorder="1" applyAlignment="1">
      <alignment vertical="top"/>
    </xf>
    <xf numFmtId="0" fontId="8" fillId="0" borderId="9" xfId="0" applyFont="1" applyBorder="1" applyAlignment="1">
      <alignment horizontal="center" vertical="top"/>
    </xf>
    <xf numFmtId="187" fontId="8" fillId="0" borderId="21" xfId="1" applyNumberFormat="1" applyFont="1" applyBorder="1" applyAlignment="1">
      <alignment vertical="top"/>
    </xf>
    <xf numFmtId="0" fontId="8" fillId="0" borderId="21" xfId="2" applyFont="1" applyFill="1" applyBorder="1" applyAlignment="1">
      <alignment vertical="top" wrapText="1"/>
    </xf>
    <xf numFmtId="187" fontId="8" fillId="0" borderId="29" xfId="30" applyNumberFormat="1" applyFont="1" applyFill="1" applyBorder="1" applyAlignment="1">
      <alignment horizontal="right" vertical="top" wrapText="1"/>
    </xf>
    <xf numFmtId="41" fontId="8" fillId="0" borderId="21" xfId="1" applyNumberFormat="1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5" xfId="2" applyFont="1" applyFill="1" applyBorder="1" applyAlignment="1">
      <alignment horizontal="center" vertical="top"/>
    </xf>
    <xf numFmtId="187" fontId="5" fillId="5" borderId="5" xfId="0" applyNumberFormat="1" applyFont="1" applyFill="1" applyBorder="1" applyAlignment="1">
      <alignment horizontal="right" vertical="top" wrapText="1"/>
    </xf>
    <xf numFmtId="0" fontId="8" fillId="5" borderId="5" xfId="2" applyFont="1" applyFill="1" applyBorder="1" applyAlignment="1">
      <alignment vertical="top" wrapText="1"/>
    </xf>
    <xf numFmtId="0" fontId="8" fillId="5" borderId="25" xfId="2" applyFont="1" applyFill="1" applyBorder="1" applyAlignment="1">
      <alignment horizontal="left" vertical="top" wrapText="1"/>
    </xf>
    <xf numFmtId="0" fontId="8" fillId="5" borderId="27" xfId="2" applyFont="1" applyFill="1" applyBorder="1" applyAlignment="1">
      <alignment horizontal="left" vertical="top" wrapText="1"/>
    </xf>
    <xf numFmtId="187" fontId="5" fillId="5" borderId="5" xfId="1" applyNumberFormat="1" applyFont="1" applyFill="1" applyBorder="1" applyAlignment="1">
      <alignment horizontal="center" vertical="top" wrapText="1"/>
    </xf>
    <xf numFmtId="187" fontId="5" fillId="5" borderId="5" xfId="1" applyNumberFormat="1" applyFont="1" applyFill="1" applyBorder="1" applyAlignment="1">
      <alignment horizontal="left" vertical="top" wrapText="1"/>
    </xf>
    <xf numFmtId="0" fontId="8" fillId="0" borderId="29" xfId="0" applyFont="1" applyBorder="1" applyAlignment="1">
      <alignment vertical="top"/>
    </xf>
    <xf numFmtId="0" fontId="5" fillId="0" borderId="20" xfId="2" applyFont="1" applyFill="1" applyBorder="1" applyAlignment="1"/>
    <xf numFmtId="187" fontId="8" fillId="6" borderId="20" xfId="10" applyNumberFormat="1" applyFont="1" applyFill="1" applyBorder="1" applyAlignment="1">
      <alignment horizontal="left" vertical="top" wrapText="1"/>
    </xf>
    <xf numFmtId="187" fontId="5" fillId="5" borderId="5" xfId="1" applyNumberFormat="1" applyFont="1" applyFill="1" applyBorder="1" applyAlignment="1">
      <alignment horizontal="right" vertical="center" wrapText="1"/>
    </xf>
    <xf numFmtId="41" fontId="8" fillId="0" borderId="21" xfId="10" applyNumberFormat="1" applyFont="1" applyFill="1" applyBorder="1" applyAlignment="1">
      <alignment horizontal="center" vertical="top" wrapText="1"/>
    </xf>
    <xf numFmtId="188" fontId="8" fillId="5" borderId="5" xfId="0" applyNumberFormat="1" applyFont="1" applyFill="1" applyBorder="1" applyAlignment="1">
      <alignment horizontal="center" vertical="top" wrapText="1"/>
    </xf>
    <xf numFmtId="187" fontId="8" fillId="0" borderId="29" xfId="1" applyNumberFormat="1" applyFont="1" applyFill="1" applyBorder="1" applyAlignment="1">
      <alignment horizontal="right" vertical="top" wrapText="1"/>
    </xf>
    <xf numFmtId="0" fontId="8" fillId="0" borderId="29" xfId="2" applyFont="1" applyFill="1" applyBorder="1" applyAlignment="1">
      <alignment vertical="top"/>
    </xf>
    <xf numFmtId="0" fontId="8" fillId="0" borderId="29" xfId="2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top" wrapText="1"/>
    </xf>
    <xf numFmtId="187" fontId="5" fillId="4" borderId="5" xfId="1" applyNumberFormat="1" applyFont="1" applyFill="1" applyBorder="1" applyAlignment="1">
      <alignment horizontal="right" vertical="top" wrapText="1"/>
    </xf>
    <xf numFmtId="0" fontId="8" fillId="4" borderId="5" xfId="0" applyFont="1" applyFill="1" applyBorder="1" applyAlignment="1">
      <alignment vertical="top" wrapText="1"/>
    </xf>
    <xf numFmtId="188" fontId="8" fillId="4" borderId="5" xfId="0" applyNumberFormat="1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5" xfId="2" applyFont="1" applyFill="1" applyBorder="1" applyAlignment="1">
      <alignment horizontal="center" vertical="top"/>
    </xf>
    <xf numFmtId="0" fontId="8" fillId="4" borderId="5" xfId="2" applyFont="1" applyFill="1" applyBorder="1" applyAlignment="1">
      <alignment vertical="top"/>
    </xf>
    <xf numFmtId="0" fontId="5" fillId="4" borderId="5" xfId="0" applyFont="1" applyFill="1" applyBorder="1" applyAlignment="1">
      <alignment horizontal="center" vertical="top" wrapText="1"/>
    </xf>
    <xf numFmtId="187" fontId="5" fillId="4" borderId="5" xfId="1" applyNumberFormat="1" applyFont="1" applyFill="1" applyBorder="1" applyAlignment="1">
      <alignment horizontal="center" vertical="top" wrapText="1"/>
    </xf>
    <xf numFmtId="187" fontId="5" fillId="4" borderId="5" xfId="1" applyNumberFormat="1" applyFont="1" applyFill="1" applyBorder="1" applyAlignment="1">
      <alignment horizontal="left" vertical="top" wrapText="1"/>
    </xf>
    <xf numFmtId="0" fontId="5" fillId="4" borderId="5" xfId="2" applyFont="1" applyFill="1" applyBorder="1" applyAlignment="1">
      <alignment horizontal="center" vertical="top"/>
    </xf>
    <xf numFmtId="0" fontId="8" fillId="0" borderId="21" xfId="2" applyFont="1" applyFill="1" applyBorder="1" applyAlignment="1">
      <alignment vertical="top"/>
    </xf>
    <xf numFmtId="0" fontId="8" fillId="0" borderId="5" xfId="5" applyFont="1" applyFill="1" applyBorder="1" applyAlignment="1">
      <alignment vertical="top"/>
    </xf>
    <xf numFmtId="0" fontId="8" fillId="0" borderId="5" xfId="5" applyFont="1" applyFill="1" applyBorder="1" applyAlignment="1">
      <alignment vertical="top" wrapText="1"/>
    </xf>
    <xf numFmtId="41" fontId="8" fillId="0" borderId="9" xfId="1" applyNumberFormat="1" applyFont="1" applyBorder="1" applyAlignment="1">
      <alignment horizontal="left" vertical="top" wrapText="1"/>
    </xf>
    <xf numFmtId="187" fontId="5" fillId="3" borderId="5" xfId="1" applyNumberFormat="1" applyFont="1" applyFill="1" applyBorder="1" applyAlignment="1">
      <alignment horizontal="right" vertical="top" wrapText="1"/>
    </xf>
    <xf numFmtId="187" fontId="8" fillId="3" borderId="5" xfId="7" applyNumberFormat="1" applyFont="1" applyFill="1" applyBorder="1" applyAlignment="1">
      <alignment horizontal="right" vertical="top" wrapText="1"/>
    </xf>
    <xf numFmtId="192" fontId="8" fillId="3" borderId="5" xfId="7" applyNumberFormat="1" applyFont="1" applyFill="1" applyBorder="1" applyAlignment="1">
      <alignment horizontal="center" vertical="top" wrapText="1"/>
    </xf>
    <xf numFmtId="187" fontId="8" fillId="3" borderId="5" xfId="7" applyNumberFormat="1" applyFont="1" applyFill="1" applyBorder="1" applyAlignment="1">
      <alignment horizontal="left" vertical="top" wrapText="1"/>
    </xf>
    <xf numFmtId="0" fontId="8" fillId="3" borderId="5" xfId="5" applyFont="1" applyFill="1" applyBorder="1" applyAlignment="1">
      <alignment horizontal="center" vertical="top" wrapText="1"/>
    </xf>
    <xf numFmtId="187" fontId="5" fillId="4" borderId="5" xfId="0" applyNumberFormat="1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left" vertical="top" wrapText="1"/>
    </xf>
    <xf numFmtId="187" fontId="8" fillId="0" borderId="29" xfId="10" applyNumberFormat="1" applyFont="1" applyFill="1" applyBorder="1" applyAlignment="1">
      <alignment horizontal="right" vertical="top" wrapText="1"/>
    </xf>
    <xf numFmtId="0" fontId="16" fillId="0" borderId="0" xfId="2" applyFont="1" applyAlignment="1">
      <alignment horizontal="center" vertical="top"/>
    </xf>
    <xf numFmtId="0" fontId="15" fillId="0" borderId="0" xfId="2" applyFont="1" applyAlignment="1">
      <alignment horizontal="center" vertical="top"/>
    </xf>
    <xf numFmtId="41" fontId="8" fillId="0" borderId="0" xfId="0" applyNumberFormat="1" applyFont="1" applyAlignment="1">
      <alignment horizontal="right" vertical="top" wrapText="1"/>
    </xf>
    <xf numFmtId="43" fontId="0" fillId="0" borderId="0" xfId="1" applyFont="1"/>
    <xf numFmtId="187" fontId="0" fillId="0" borderId="0" xfId="1" applyNumberFormat="1" applyFont="1"/>
    <xf numFmtId="187" fontId="0" fillId="0" borderId="0" xfId="0" applyNumberFormat="1"/>
    <xf numFmtId="187" fontId="5" fillId="2" borderId="26" xfId="1" applyNumberFormat="1" applyFont="1" applyFill="1" applyBorder="1" applyAlignment="1">
      <alignment vertical="top" wrapText="1"/>
    </xf>
    <xf numFmtId="187" fontId="5" fillId="2" borderId="27" xfId="1" applyNumberFormat="1" applyFont="1" applyFill="1" applyBorder="1" applyAlignment="1">
      <alignment vertical="top" wrapText="1"/>
    </xf>
    <xf numFmtId="41" fontId="8" fillId="0" borderId="21" xfId="30" applyNumberFormat="1" applyFont="1" applyFill="1" applyBorder="1" applyAlignment="1">
      <alignment horizontal="left" vertical="top"/>
    </xf>
    <xf numFmtId="41" fontId="8" fillId="0" borderId="20" xfId="30" applyNumberFormat="1" applyFont="1" applyFill="1" applyBorder="1" applyAlignment="1">
      <alignment horizontal="left" vertical="top"/>
    </xf>
    <xf numFmtId="0" fontId="8" fillId="0" borderId="18" xfId="0" applyFont="1" applyBorder="1" applyAlignment="1">
      <alignment vertical="top" wrapText="1"/>
    </xf>
    <xf numFmtId="0" fontId="8" fillId="2" borderId="32" xfId="2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7" fillId="2" borderId="32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" vertical="top"/>
    </xf>
    <xf numFmtId="187" fontId="5" fillId="3" borderId="5" xfId="0" applyNumberFormat="1" applyFont="1" applyFill="1" applyBorder="1" applyAlignment="1">
      <alignment horizontal="right" vertical="top" wrapText="1"/>
    </xf>
    <xf numFmtId="191" fontId="12" fillId="3" borderId="5" xfId="4" applyNumberFormat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top" wrapText="1"/>
    </xf>
    <xf numFmtId="191" fontId="12" fillId="4" borderId="5" xfId="4" applyNumberFormat="1" applyFont="1" applyFill="1" applyBorder="1" applyAlignment="1">
      <alignment horizontal="center" vertical="top" wrapText="1"/>
    </xf>
    <xf numFmtId="0" fontId="7" fillId="4" borderId="5" xfId="2" applyFont="1" applyFill="1" applyBorder="1" applyAlignment="1">
      <alignment horizontal="center" vertical="top"/>
    </xf>
    <xf numFmtId="191" fontId="10" fillId="5" borderId="5" xfId="4" applyNumberFormat="1" applyFont="1" applyFill="1" applyBorder="1" applyAlignment="1">
      <alignment horizontal="center" vertical="top" wrapText="1"/>
    </xf>
    <xf numFmtId="0" fontId="4" fillId="5" borderId="5" xfId="2" applyFont="1" applyFill="1" applyBorder="1" applyAlignment="1">
      <alignment horizontal="center" vertical="top"/>
    </xf>
    <xf numFmtId="0" fontId="8" fillId="0" borderId="20" xfId="7" applyNumberFormat="1" applyFont="1" applyFill="1" applyBorder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43" fontId="8" fillId="0" borderId="0" xfId="0" applyNumberFormat="1" applyFont="1" applyAlignment="1">
      <alignment horizontal="right" vertical="top" wrapText="1"/>
    </xf>
    <xf numFmtId="197" fontId="8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/>
    <xf numFmtId="0" fontId="26" fillId="0" borderId="0" xfId="0" applyFont="1" applyAlignment="1">
      <alignment horizontal="right" vertical="top" wrapText="1"/>
    </xf>
    <xf numFmtId="41" fontId="27" fillId="0" borderId="0" xfId="0" applyNumberFormat="1" applyFont="1"/>
    <xf numFmtId="187" fontId="26" fillId="0" borderId="0" xfId="1" applyNumberFormat="1" applyFont="1" applyAlignment="1">
      <alignment horizontal="right" vertical="top" wrapText="1"/>
    </xf>
    <xf numFmtId="0" fontId="27" fillId="0" borderId="0" xfId="0" applyFont="1" applyAlignment="1">
      <alignment horizontal="center"/>
    </xf>
    <xf numFmtId="41" fontId="26" fillId="0" borderId="0" xfId="0" applyNumberFormat="1" applyFont="1"/>
    <xf numFmtId="0" fontId="26" fillId="0" borderId="0" xfId="0" applyFont="1"/>
    <xf numFmtId="0" fontId="12" fillId="0" borderId="20" xfId="0" applyFont="1" applyBorder="1" applyAlignment="1">
      <alignment horizontal="center" vertical="top"/>
    </xf>
    <xf numFmtId="0" fontId="8" fillId="0" borderId="20" xfId="0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26" fillId="0" borderId="0" xfId="2" applyFont="1" applyAlignment="1">
      <alignment horizontal="center" vertical="top" wrapText="1"/>
    </xf>
    <xf numFmtId="187" fontId="8" fillId="0" borderId="20" xfId="1" quotePrefix="1" applyNumberFormat="1" applyFont="1" applyBorder="1" applyAlignment="1">
      <alignment horizontal="right" vertical="top"/>
    </xf>
    <xf numFmtId="41" fontId="8" fillId="0" borderId="20" xfId="0" quotePrefix="1" applyNumberFormat="1" applyFont="1" applyBorder="1" applyAlignment="1">
      <alignment horizontal="right" vertical="top"/>
    </xf>
    <xf numFmtId="4" fontId="8" fillId="0" borderId="20" xfId="0" applyNumberFormat="1" applyFont="1" applyBorder="1" applyAlignment="1">
      <alignment horizontal="right" vertical="top" wrapText="1"/>
    </xf>
    <xf numFmtId="187" fontId="8" fillId="0" borderId="20" xfId="0" applyNumberFormat="1" applyFont="1" applyBorder="1" applyAlignment="1">
      <alignment horizontal="right" vertical="top" wrapText="1"/>
    </xf>
    <xf numFmtId="43" fontId="8" fillId="0" borderId="20" xfId="1" quotePrefix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 wrapText="1"/>
    </xf>
    <xf numFmtId="187" fontId="8" fillId="0" borderId="16" xfId="1" applyNumberFormat="1" applyFont="1" applyFill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41" fontId="8" fillId="0" borderId="20" xfId="0" applyNumberFormat="1" applyFont="1" applyFill="1" applyBorder="1" applyAlignment="1">
      <alignment horizontal="right" vertical="top"/>
    </xf>
    <xf numFmtId="0" fontId="8" fillId="0" borderId="20" xfId="0" applyFont="1" applyBorder="1" applyAlignment="1">
      <alignment horizontal="right" vertical="top"/>
    </xf>
    <xf numFmtId="43" fontId="12" fillId="0" borderId="20" xfId="1" applyFont="1" applyBorder="1" applyAlignment="1">
      <alignment horizontal="right" vertical="top"/>
    </xf>
    <xf numFmtId="43" fontId="8" fillId="0" borderId="20" xfId="1" applyFont="1" applyBorder="1" applyAlignment="1">
      <alignment horizontal="right" vertical="top"/>
    </xf>
    <xf numFmtId="187" fontId="12" fillId="0" borderId="20" xfId="1" applyNumberFormat="1" applyFont="1" applyBorder="1" applyAlignment="1">
      <alignment horizontal="right" vertical="top" wrapText="1"/>
    </xf>
    <xf numFmtId="187" fontId="8" fillId="0" borderId="20" xfId="1" applyNumberFormat="1" applyFont="1" applyBorder="1" applyAlignment="1">
      <alignment horizontal="right" vertical="top"/>
    </xf>
    <xf numFmtId="0" fontId="12" fillId="0" borderId="20" xfId="0" applyFont="1" applyFill="1" applyBorder="1" applyAlignment="1">
      <alignment horizontal="right" vertical="top"/>
    </xf>
    <xf numFmtId="41" fontId="12" fillId="0" borderId="20" xfId="0" applyNumberFormat="1" applyFont="1" applyBorder="1" applyAlignment="1">
      <alignment horizontal="right" vertical="top"/>
    </xf>
    <xf numFmtId="41" fontId="8" fillId="0" borderId="21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right" vertical="top"/>
    </xf>
    <xf numFmtId="187" fontId="8" fillId="0" borderId="20" xfId="1" applyNumberFormat="1" applyFont="1" applyFill="1" applyBorder="1" applyAlignment="1">
      <alignment horizontal="right" vertical="top"/>
    </xf>
    <xf numFmtId="0" fontId="5" fillId="5" borderId="5" xfId="0" applyFont="1" applyFill="1" applyBorder="1" applyAlignment="1">
      <alignment horizontal="right" vertical="top" wrapText="1"/>
    </xf>
    <xf numFmtId="41" fontId="8" fillId="0" borderId="20" xfId="0" applyNumberFormat="1" applyFont="1" applyBorder="1" applyAlignment="1">
      <alignment horizontal="right" vertical="top"/>
    </xf>
    <xf numFmtId="43" fontId="8" fillId="0" borderId="20" xfId="1" applyFont="1" applyFill="1" applyBorder="1" applyAlignment="1">
      <alignment horizontal="right" vertical="top"/>
    </xf>
    <xf numFmtId="187" fontId="8" fillId="0" borderId="20" xfId="1" applyNumberFormat="1" applyFont="1" applyBorder="1" applyAlignment="1">
      <alignment horizontal="right" vertical="top" wrapText="1"/>
    </xf>
    <xf numFmtId="43" fontId="8" fillId="0" borderId="21" xfId="1" applyFont="1" applyFill="1" applyBorder="1" applyAlignment="1">
      <alignment horizontal="right" vertical="top"/>
    </xf>
    <xf numFmtId="0" fontId="8" fillId="0" borderId="21" xfId="0" applyFont="1" applyBorder="1" applyAlignment="1">
      <alignment horizontal="right" vertical="top"/>
    </xf>
    <xf numFmtId="0" fontId="8" fillId="5" borderId="5" xfId="0" applyFont="1" applyFill="1" applyBorder="1" applyAlignment="1">
      <alignment horizontal="right" vertical="top" wrapText="1"/>
    </xf>
    <xf numFmtId="0" fontId="8" fillId="0" borderId="20" xfId="0" applyFont="1" applyFill="1" applyBorder="1" applyAlignment="1">
      <alignment horizontal="right" vertical="top" wrapText="1"/>
    </xf>
    <xf numFmtId="0" fontId="8" fillId="0" borderId="21" xfId="0" applyFont="1" applyFill="1" applyBorder="1" applyAlignment="1">
      <alignment horizontal="right" vertical="top"/>
    </xf>
    <xf numFmtId="0" fontId="8" fillId="4" borderId="5" xfId="0" applyFont="1" applyFill="1" applyBorder="1" applyAlignment="1">
      <alignment horizontal="right" vertical="top" wrapText="1"/>
    </xf>
    <xf numFmtId="191" fontId="5" fillId="4" borderId="5" xfId="4" applyNumberFormat="1" applyFont="1" applyFill="1" applyBorder="1" applyAlignment="1">
      <alignment horizontal="right" vertical="top" wrapText="1"/>
    </xf>
    <xf numFmtId="191" fontId="8" fillId="3" borderId="5" xfId="4" applyNumberFormat="1" applyFont="1" applyFill="1" applyBorder="1" applyAlignment="1">
      <alignment horizontal="right" vertical="top" wrapText="1"/>
    </xf>
    <xf numFmtId="187" fontId="5" fillId="2" borderId="5" xfId="1" applyNumberFormat="1" applyFont="1" applyFill="1" applyBorder="1" applyAlignment="1">
      <alignment horizontal="right" vertical="top" wrapText="1"/>
    </xf>
    <xf numFmtId="0" fontId="8" fillId="0" borderId="18" xfId="0" applyFont="1" applyFill="1" applyBorder="1" applyAlignment="1">
      <alignment vertical="top" wrapText="1"/>
    </xf>
    <xf numFmtId="49" fontId="8" fillId="0" borderId="20" xfId="0" applyNumberFormat="1" applyFont="1" applyBorder="1" applyAlignment="1">
      <alignment horizontal="center" vertical="top" wrapText="1"/>
    </xf>
    <xf numFmtId="0" fontId="8" fillId="0" borderId="20" xfId="29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right" vertical="top" wrapText="1"/>
    </xf>
    <xf numFmtId="0" fontId="5" fillId="4" borderId="25" xfId="2" applyFont="1" applyFill="1" applyBorder="1" applyAlignment="1">
      <alignment horizontal="left" vertical="top"/>
    </xf>
    <xf numFmtId="0" fontId="5" fillId="4" borderId="27" xfId="2" applyFont="1" applyFill="1" applyBorder="1" applyAlignment="1">
      <alignment horizontal="left" vertical="top"/>
    </xf>
    <xf numFmtId="187" fontId="5" fillId="5" borderId="5" xfId="1" applyNumberFormat="1" applyFont="1" applyFill="1" applyBorder="1" applyAlignment="1">
      <alignment horizontal="right" wrapText="1"/>
    </xf>
    <xf numFmtId="0" fontId="5" fillId="5" borderId="5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left" wrapText="1"/>
    </xf>
    <xf numFmtId="0" fontId="5" fillId="5" borderId="5" xfId="2" applyFont="1" applyFill="1" applyBorder="1" applyAlignment="1">
      <alignment horizontal="center"/>
    </xf>
    <xf numFmtId="0" fontId="5" fillId="5" borderId="25" xfId="2" applyFont="1" applyFill="1" applyBorder="1" applyAlignment="1">
      <alignment horizontal="left"/>
    </xf>
    <xf numFmtId="0" fontId="5" fillId="5" borderId="27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left" vertical="top"/>
    </xf>
    <xf numFmtId="0" fontId="8" fillId="4" borderId="25" xfId="2" applyFont="1" applyFill="1" applyBorder="1" applyAlignment="1">
      <alignment horizontal="left" vertical="top"/>
    </xf>
    <xf numFmtId="0" fontId="8" fillId="4" borderId="27" xfId="2" applyFont="1" applyFill="1" applyBorder="1" applyAlignment="1">
      <alignment horizontal="left" vertical="top"/>
    </xf>
    <xf numFmtId="49" fontId="12" fillId="0" borderId="20" xfId="0" applyNumberFormat="1" applyFont="1" applyBorder="1" applyAlignment="1">
      <alignment horizontal="left" vertical="center" wrapText="1"/>
    </xf>
    <xf numFmtId="43" fontId="8" fillId="0" borderId="20" xfId="1" applyFont="1" applyBorder="1" applyAlignment="1">
      <alignment horizontal="left" vertical="top" wrapText="1"/>
    </xf>
    <xf numFmtId="187" fontId="8" fillId="0" borderId="20" xfId="0" applyNumberFormat="1" applyFont="1" applyBorder="1" applyAlignment="1">
      <alignment horizontal="right" vertical="top"/>
    </xf>
    <xf numFmtId="188" fontId="5" fillId="5" borderId="5" xfId="0" applyNumberFormat="1" applyFont="1" applyFill="1" applyBorder="1" applyAlignment="1">
      <alignment horizontal="center" vertical="top" wrapText="1"/>
    </xf>
    <xf numFmtId="0" fontId="5" fillId="0" borderId="20" xfId="5" applyFont="1" applyFill="1" applyBorder="1" applyAlignment="1">
      <alignment vertical="top"/>
    </xf>
    <xf numFmtId="0" fontId="5" fillId="0" borderId="20" xfId="5" applyFont="1" applyFill="1" applyBorder="1" applyAlignment="1">
      <alignment vertical="top" wrapText="1"/>
    </xf>
    <xf numFmtId="0" fontId="8" fillId="0" borderId="14" xfId="2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2" applyFont="1" applyBorder="1" applyAlignment="1">
      <alignment horizontal="left" vertical="top" wrapText="1"/>
    </xf>
    <xf numFmtId="189" fontId="8" fillId="0" borderId="0" xfId="0" applyNumberFormat="1" applyFont="1" applyBorder="1" applyAlignment="1">
      <alignment horizontal="center" vertical="top" wrapText="1"/>
    </xf>
    <xf numFmtId="0" fontId="8" fillId="7" borderId="18" xfId="0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8" xfId="0" applyNumberFormat="1" applyFont="1" applyBorder="1" applyAlignment="1">
      <alignment horizontal="left" vertical="top" wrapText="1"/>
    </xf>
    <xf numFmtId="0" fontId="5" fillId="5" borderId="26" xfId="2" applyFont="1" applyFill="1" applyBorder="1" applyAlignment="1">
      <alignment horizontal="center" vertical="top" wrapText="1"/>
    </xf>
    <xf numFmtId="0" fontId="5" fillId="5" borderId="27" xfId="2" applyFont="1" applyFill="1" applyBorder="1" applyAlignment="1">
      <alignment horizontal="left" vertical="top" wrapText="1"/>
    </xf>
    <xf numFmtId="194" fontId="8" fillId="0" borderId="24" xfId="2" applyNumberFormat="1" applyFont="1" applyBorder="1" applyAlignment="1">
      <alignment horizontal="center" vertical="top" wrapText="1"/>
    </xf>
    <xf numFmtId="194" fontId="8" fillId="0" borderId="19" xfId="2" applyNumberFormat="1" applyFont="1" applyBorder="1" applyAlignment="1">
      <alignment horizontal="center" vertical="top" wrapText="1"/>
    </xf>
    <xf numFmtId="189" fontId="8" fillId="0" borderId="19" xfId="19" applyNumberFormat="1" applyFont="1" applyBorder="1" applyAlignment="1">
      <alignment horizontal="center" vertical="top" wrapText="1"/>
    </xf>
    <xf numFmtId="189" fontId="8" fillId="0" borderId="19" xfId="0" applyNumberFormat="1" applyFont="1" applyFill="1" applyBorder="1" applyAlignment="1">
      <alignment horizontal="center" vertical="top" wrapText="1"/>
    </xf>
    <xf numFmtId="0" fontId="8" fillId="0" borderId="19" xfId="0" applyNumberFormat="1" applyFont="1" applyBorder="1" applyAlignment="1">
      <alignment horizontal="center" vertical="top" wrapText="1"/>
    </xf>
    <xf numFmtId="0" fontId="8" fillId="0" borderId="18" xfId="0" applyNumberFormat="1" applyFont="1" applyBorder="1" applyAlignment="1">
      <alignment vertical="top" wrapText="1"/>
    </xf>
    <xf numFmtId="194" fontId="8" fillId="0" borderId="19" xfId="0" applyNumberFormat="1" applyFont="1" applyBorder="1" applyAlignment="1">
      <alignment horizontal="center" vertical="top" wrapText="1"/>
    </xf>
    <xf numFmtId="0" fontId="8" fillId="0" borderId="18" xfId="8" applyFont="1" applyBorder="1" applyAlignment="1">
      <alignment horizontal="left" vertical="top" wrapText="1"/>
    </xf>
    <xf numFmtId="0" fontId="8" fillId="0" borderId="30" xfId="19" applyFont="1" applyBorder="1" applyAlignment="1">
      <alignment vertical="top" wrapText="1"/>
    </xf>
    <xf numFmtId="189" fontId="8" fillId="0" borderId="19" xfId="0" applyNumberFormat="1" applyFont="1" applyBorder="1" applyAlignment="1">
      <alignment horizontal="center" vertical="top" wrapText="1"/>
    </xf>
    <xf numFmtId="189" fontId="8" fillId="0" borderId="19" xfId="2" applyNumberFormat="1" applyFont="1" applyBorder="1" applyAlignment="1">
      <alignment horizontal="center" vertical="top" wrapText="1"/>
    </xf>
    <xf numFmtId="0" fontId="8" fillId="6" borderId="18" xfId="0" applyFont="1" applyFill="1" applyBorder="1" applyAlignment="1">
      <alignment vertical="top" wrapText="1"/>
    </xf>
    <xf numFmtId="194" fontId="8" fillId="0" borderId="19" xfId="0" applyNumberFormat="1" applyFont="1" applyFill="1" applyBorder="1" applyAlignment="1">
      <alignment horizontal="center" vertical="top" wrapText="1"/>
    </xf>
    <xf numFmtId="189" fontId="8" fillId="0" borderId="24" xfId="0" applyNumberFormat="1" applyFont="1" applyFill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0" fontId="8" fillId="0" borderId="18" xfId="2" applyFont="1" applyBorder="1" applyAlignment="1">
      <alignment vertical="top" wrapText="1"/>
    </xf>
    <xf numFmtId="189" fontId="8" fillId="0" borderId="19" xfId="0" applyNumberFormat="1" applyFont="1" applyBorder="1" applyAlignment="1">
      <alignment horizontal="center" vertical="top"/>
    </xf>
    <xf numFmtId="189" fontId="8" fillId="0" borderId="19" xfId="19" applyNumberFormat="1" applyFont="1" applyBorder="1" applyAlignment="1">
      <alignment horizontal="left" vertical="top" wrapText="1"/>
    </xf>
    <xf numFmtId="0" fontId="8" fillId="6" borderId="18" xfId="0" applyFont="1" applyFill="1" applyBorder="1" applyAlignment="1">
      <alignment horizontal="left" vertical="top" wrapText="1"/>
    </xf>
    <xf numFmtId="189" fontId="8" fillId="0" borderId="19" xfId="0" applyNumberFormat="1" applyFont="1" applyFill="1" applyBorder="1" applyAlignment="1">
      <alignment horizontal="left" vertical="top" wrapText="1"/>
    </xf>
    <xf numFmtId="189" fontId="8" fillId="0" borderId="19" xfId="0" applyNumberFormat="1" applyFont="1" applyBorder="1" applyAlignment="1">
      <alignment horizontal="left" vertical="top" wrapText="1"/>
    </xf>
    <xf numFmtId="0" fontId="8" fillId="0" borderId="19" xfId="0" applyFont="1" applyBorder="1" applyAlignment="1">
      <alignment vertical="top"/>
    </xf>
    <xf numFmtId="0" fontId="8" fillId="0" borderId="18" xfId="19" applyFont="1" applyBorder="1" applyAlignment="1">
      <alignment vertical="top" wrapText="1"/>
    </xf>
    <xf numFmtId="189" fontId="8" fillId="0" borderId="19" xfId="0" applyNumberFormat="1" applyFont="1" applyFill="1" applyBorder="1" applyAlignment="1">
      <alignment horizontal="center" vertical="top"/>
    </xf>
    <xf numFmtId="49" fontId="8" fillId="0" borderId="18" xfId="0" applyNumberFormat="1" applyFont="1" applyBorder="1" applyAlignment="1">
      <alignment horizontal="left" vertical="top" wrapText="1"/>
    </xf>
    <xf numFmtId="49" fontId="8" fillId="0" borderId="18" xfId="29" applyNumberFormat="1" applyFont="1" applyFill="1" applyBorder="1" applyAlignment="1">
      <alignment horizontal="left" vertical="top" wrapText="1"/>
    </xf>
    <xf numFmtId="0" fontId="8" fillId="0" borderId="18" xfId="19" applyFont="1" applyBorder="1" applyAlignment="1">
      <alignment horizontal="left" vertical="top" wrapText="1"/>
    </xf>
    <xf numFmtId="0" fontId="8" fillId="7" borderId="18" xfId="0" applyFont="1" applyFill="1" applyBorder="1" applyAlignment="1">
      <alignment horizontal="left" vertical="top" wrapText="1"/>
    </xf>
    <xf numFmtId="0" fontId="8" fillId="0" borderId="18" xfId="0" applyNumberFormat="1" applyFont="1" applyFill="1" applyBorder="1" applyAlignment="1">
      <alignment vertical="top" wrapText="1"/>
    </xf>
    <xf numFmtId="194" fontId="8" fillId="0" borderId="32" xfId="0" applyNumberFormat="1" applyFont="1" applyBorder="1" applyAlignment="1">
      <alignment horizontal="center" vertical="top" wrapText="1"/>
    </xf>
    <xf numFmtId="194" fontId="8" fillId="0" borderId="24" xfId="0" applyNumberFormat="1" applyFont="1" applyBorder="1" applyAlignment="1">
      <alignment horizontal="center" vertical="top" wrapText="1"/>
    </xf>
    <xf numFmtId="189" fontId="8" fillId="0" borderId="32" xfId="0" applyNumberFormat="1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5" fillId="0" borderId="19" xfId="2" applyFont="1" applyFill="1" applyBorder="1" applyAlignment="1">
      <alignment horizontal="center" vertical="top" wrapText="1"/>
    </xf>
    <xf numFmtId="194" fontId="8" fillId="0" borderId="19" xfId="0" applyNumberFormat="1" applyFont="1" applyBorder="1" applyAlignment="1">
      <alignment horizontal="center" vertical="top"/>
    </xf>
    <xf numFmtId="194" fontId="8" fillId="0" borderId="19" xfId="19" applyNumberFormat="1" applyFont="1" applyBorder="1" applyAlignment="1">
      <alignment horizontal="center" vertical="top" wrapText="1"/>
    </xf>
    <xf numFmtId="189" fontId="8" fillId="0" borderId="32" xfId="0" applyNumberFormat="1" applyFont="1" applyBorder="1" applyAlignment="1">
      <alignment horizontal="center" vertical="top" wrapText="1"/>
    </xf>
    <xf numFmtId="0" fontId="8" fillId="0" borderId="30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194" fontId="8" fillId="0" borderId="19" xfId="0" applyNumberFormat="1" applyFont="1" applyBorder="1" applyAlignment="1">
      <alignment horizontal="left" vertical="top" wrapText="1"/>
    </xf>
    <xf numFmtId="0" fontId="8" fillId="0" borderId="18" xfId="0" quotePrefix="1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8" xfId="0" quotePrefix="1" applyFont="1" applyBorder="1" applyAlignment="1">
      <alignment vertical="top" wrapText="1"/>
    </xf>
    <xf numFmtId="0" fontId="8" fillId="0" borderId="18" xfId="9" applyFont="1" applyFill="1" applyBorder="1" applyAlignment="1">
      <alignment vertical="top" wrapText="1"/>
    </xf>
    <xf numFmtId="49" fontId="8" fillId="0" borderId="18" xfId="0" applyNumberFormat="1" applyFont="1" applyFill="1" applyBorder="1" applyAlignment="1">
      <alignment horizontal="left" vertical="top" wrapText="1"/>
    </xf>
    <xf numFmtId="194" fontId="8" fillId="0" borderId="32" xfId="0" applyNumberFormat="1" applyFont="1" applyFill="1" applyBorder="1" applyAlignment="1">
      <alignment horizontal="center" vertical="top" wrapText="1"/>
    </xf>
    <xf numFmtId="0" fontId="8" fillId="0" borderId="18" xfId="0" applyNumberFormat="1" applyFont="1" applyFill="1" applyBorder="1" applyAlignment="1">
      <alignment horizontal="left" vertical="top" wrapText="1"/>
    </xf>
    <xf numFmtId="189" fontId="8" fillId="0" borderId="19" xfId="19" applyNumberFormat="1" applyFont="1" applyFill="1" applyBorder="1" applyAlignment="1">
      <alignment horizontal="center" vertical="top" wrapText="1"/>
    </xf>
    <xf numFmtId="0" fontId="8" fillId="0" borderId="19" xfId="0" applyFont="1" applyBorder="1"/>
    <xf numFmtId="189" fontId="8" fillId="0" borderId="19" xfId="0" applyNumberFormat="1" applyFont="1" applyBorder="1" applyAlignment="1">
      <alignment vertical="top" wrapText="1"/>
    </xf>
    <xf numFmtId="0" fontId="5" fillId="4" borderId="26" xfId="2" applyFont="1" applyFill="1" applyBorder="1" applyAlignment="1">
      <alignment horizontal="left" vertical="top"/>
    </xf>
    <xf numFmtId="0" fontId="5" fillId="4" borderId="27" xfId="2" applyFont="1" applyFill="1" applyBorder="1" applyAlignment="1">
      <alignment wrapText="1"/>
    </xf>
    <xf numFmtId="195" fontId="5" fillId="5" borderId="26" xfId="2" applyNumberFormat="1" applyFont="1" applyFill="1" applyBorder="1" applyAlignment="1">
      <alignment horizontal="right"/>
    </xf>
    <xf numFmtId="0" fontId="5" fillId="5" borderId="27" xfId="2" applyFont="1" applyFill="1" applyBorder="1" applyAlignment="1">
      <alignment wrapText="1"/>
    </xf>
    <xf numFmtId="0" fontId="5" fillId="4" borderId="26" xfId="2" applyFont="1" applyFill="1" applyBorder="1" applyAlignment="1">
      <alignment horizontal="left"/>
    </xf>
    <xf numFmtId="0" fontId="22" fillId="0" borderId="0" xfId="0" applyFont="1" applyBorder="1" applyAlignment="1">
      <alignment vertical="top"/>
    </xf>
    <xf numFmtId="49" fontId="8" fillId="0" borderId="23" xfId="29" applyNumberFormat="1" applyFont="1" applyFill="1" applyBorder="1" applyAlignment="1">
      <alignment vertical="top" wrapText="1"/>
    </xf>
    <xf numFmtId="49" fontId="8" fillId="0" borderId="30" xfId="29" applyNumberFormat="1" applyFont="1" applyFill="1" applyBorder="1" applyAlignment="1">
      <alignment vertical="top" wrapText="1"/>
    </xf>
    <xf numFmtId="194" fontId="8" fillId="0" borderId="19" xfId="2" applyNumberFormat="1" applyFont="1" applyFill="1" applyBorder="1" applyAlignment="1">
      <alignment horizontal="center" vertical="top" wrapText="1"/>
    </xf>
    <xf numFmtId="0" fontId="8" fillId="0" borderId="18" xfId="2" applyFont="1" applyFill="1" applyBorder="1" applyAlignment="1">
      <alignment horizontal="left" vertical="top" wrapText="1"/>
    </xf>
    <xf numFmtId="49" fontId="8" fillId="0" borderId="18" xfId="29" applyNumberFormat="1" applyFont="1" applyFill="1" applyBorder="1" applyAlignment="1">
      <alignment vertical="top" wrapText="1"/>
    </xf>
    <xf numFmtId="49" fontId="8" fillId="0" borderId="18" xfId="12" applyNumberFormat="1" applyFont="1" applyFill="1" applyBorder="1" applyAlignment="1">
      <alignment vertical="top" wrapText="1"/>
    </xf>
    <xf numFmtId="49" fontId="8" fillId="0" borderId="18" xfId="10" applyNumberFormat="1" applyFont="1" applyFill="1" applyBorder="1" applyAlignment="1">
      <alignment vertical="top" wrapText="1"/>
    </xf>
    <xf numFmtId="49" fontId="8" fillId="0" borderId="18" xfId="0" applyNumberFormat="1" applyFont="1" applyFill="1" applyBorder="1" applyAlignment="1">
      <alignment vertical="top" wrapText="1"/>
    </xf>
    <xf numFmtId="49" fontId="8" fillId="0" borderId="18" xfId="1" applyNumberFormat="1" applyFont="1" applyFill="1" applyBorder="1" applyAlignment="1">
      <alignment horizontal="left" vertical="top" wrapText="1"/>
    </xf>
    <xf numFmtId="49" fontId="8" fillId="0" borderId="18" xfId="1" applyNumberFormat="1" applyFont="1" applyFill="1" applyBorder="1" applyAlignment="1">
      <alignment vertical="top" wrapText="1"/>
    </xf>
    <xf numFmtId="195" fontId="8" fillId="0" borderId="19" xfId="2" applyNumberFormat="1" applyFont="1" applyBorder="1" applyAlignment="1">
      <alignment horizontal="right"/>
    </xf>
    <xf numFmtId="0" fontId="5" fillId="4" borderId="26" xfId="2" applyFont="1" applyFill="1" applyBorder="1" applyAlignment="1">
      <alignment horizontal="center" vertical="top" wrapText="1"/>
    </xf>
    <xf numFmtId="0" fontId="5" fillId="4" borderId="27" xfId="2" applyFont="1" applyFill="1" applyBorder="1" applyAlignment="1">
      <alignment horizontal="left" vertical="top" wrapText="1"/>
    </xf>
    <xf numFmtId="194" fontId="8" fillId="0" borderId="19" xfId="0" applyNumberFormat="1" applyFont="1" applyFill="1" applyBorder="1" applyAlignment="1">
      <alignment horizontal="left" vertical="top" wrapText="1"/>
    </xf>
    <xf numFmtId="189" fontId="8" fillId="0" borderId="15" xfId="0" applyNumberFormat="1" applyFont="1" applyFill="1" applyBorder="1" applyAlignment="1">
      <alignment horizontal="center" vertical="top" wrapText="1"/>
    </xf>
    <xf numFmtId="0" fontId="8" fillId="7" borderId="18" xfId="0" applyNumberFormat="1" applyFont="1" applyFill="1" applyBorder="1" applyAlignment="1">
      <alignment horizontal="left" vertical="top" wrapText="1"/>
    </xf>
    <xf numFmtId="0" fontId="8" fillId="3" borderId="26" xfId="6" applyFont="1" applyFill="1" applyBorder="1" applyAlignment="1">
      <alignment horizontal="center" vertical="top" wrapText="1"/>
    </xf>
    <xf numFmtId="0" fontId="8" fillId="3" borderId="27" xfId="6" applyFont="1" applyFill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41" fontId="5" fillId="0" borderId="0" xfId="2" applyNumberFormat="1" applyFont="1" applyBorder="1" applyAlignment="1">
      <alignment horizontal="left" vertical="top" wrapText="1"/>
    </xf>
    <xf numFmtId="190" fontId="8" fillId="4" borderId="25" xfId="2" applyNumberFormat="1" applyFont="1" applyFill="1" applyBorder="1" applyAlignment="1">
      <alignment horizontal="left" vertical="top"/>
    </xf>
    <xf numFmtId="0" fontId="5" fillId="0" borderId="7" xfId="2" applyFont="1" applyFill="1" applyBorder="1" applyAlignment="1">
      <alignment horizontal="left" vertical="top"/>
    </xf>
    <xf numFmtId="0" fontId="5" fillId="0" borderId="8" xfId="2" applyFont="1" applyFill="1" applyBorder="1" applyAlignment="1">
      <alignment horizontal="left" vertical="top"/>
    </xf>
    <xf numFmtId="0" fontId="5" fillId="3" borderId="25" xfId="2" applyFont="1" applyFill="1" applyBorder="1" applyAlignment="1">
      <alignment horizontal="center" vertical="top"/>
    </xf>
    <xf numFmtId="0" fontId="5" fillId="3" borderId="27" xfId="2" applyFont="1" applyFill="1" applyBorder="1" applyAlignment="1">
      <alignment horizontal="left" vertical="top"/>
    </xf>
    <xf numFmtId="0" fontId="5" fillId="0" borderId="1" xfId="2" applyNumberFormat="1" applyFont="1" applyBorder="1" applyAlignment="1">
      <alignment vertical="top" wrapText="1"/>
    </xf>
    <xf numFmtId="0" fontId="5" fillId="8" borderId="4" xfId="2" applyNumberFormat="1" applyFont="1" applyFill="1" applyBorder="1" applyAlignment="1">
      <alignment horizontal="center" vertical="top" wrapText="1"/>
    </xf>
    <xf numFmtId="0" fontId="5" fillId="8" borderId="0" xfId="2" applyNumberFormat="1" applyFont="1" applyFill="1" applyBorder="1" applyAlignment="1">
      <alignment horizontal="center" vertical="top" wrapText="1"/>
    </xf>
    <xf numFmtId="0" fontId="5" fillId="8" borderId="1" xfId="2" applyNumberFormat="1" applyFont="1" applyFill="1" applyBorder="1" applyAlignment="1">
      <alignment horizontal="center" vertical="top" wrapText="1"/>
    </xf>
    <xf numFmtId="0" fontId="5" fillId="5" borderId="25" xfId="2" applyNumberFormat="1" applyFont="1" applyFill="1" applyBorder="1" applyAlignment="1">
      <alignment horizontal="center" vertical="top" wrapText="1"/>
    </xf>
    <xf numFmtId="0" fontId="5" fillId="0" borderId="22" xfId="2" applyNumberFormat="1" applyFont="1" applyFill="1" applyBorder="1" applyAlignment="1">
      <alignment horizontal="center" vertical="top" wrapText="1"/>
    </xf>
    <xf numFmtId="0" fontId="5" fillId="0" borderId="17" xfId="2" applyNumberFormat="1" applyFont="1" applyFill="1" applyBorder="1" applyAlignment="1">
      <alignment horizontal="center" vertical="top" wrapText="1"/>
    </xf>
    <xf numFmtId="0" fontId="5" fillId="0" borderId="17" xfId="2" applyNumberFormat="1" applyFont="1" applyBorder="1" applyAlignment="1">
      <alignment horizontal="center" vertical="top" wrapText="1"/>
    </xf>
    <xf numFmtId="0" fontId="5" fillId="4" borderId="25" xfId="2" applyNumberFormat="1" applyFont="1" applyFill="1" applyBorder="1" applyAlignment="1">
      <alignment vertical="top"/>
    </xf>
    <xf numFmtId="0" fontId="8" fillId="0" borderId="17" xfId="2" applyNumberFormat="1" applyFont="1" applyBorder="1" applyAlignment="1">
      <alignment horizontal="right"/>
    </xf>
    <xf numFmtId="0" fontId="5" fillId="4" borderId="25" xfId="2" applyNumberFormat="1" applyFont="1" applyFill="1" applyBorder="1" applyAlignment="1">
      <alignment horizontal="left" vertical="top"/>
    </xf>
    <xf numFmtId="0" fontId="5" fillId="5" borderId="25" xfId="2" applyNumberFormat="1" applyFont="1" applyFill="1" applyBorder="1" applyAlignment="1">
      <alignment horizontal="center" vertical="top"/>
    </xf>
    <xf numFmtId="0" fontId="8" fillId="3" borderId="25" xfId="6" applyNumberFormat="1" applyFont="1" applyFill="1" applyBorder="1" applyAlignment="1">
      <alignment horizontal="center" vertical="top" wrapText="1"/>
    </xf>
    <xf numFmtId="0" fontId="5" fillId="0" borderId="0" xfId="2" applyNumberFormat="1" applyFont="1" applyBorder="1" applyAlignment="1">
      <alignment horizontal="center" vertical="top" wrapText="1"/>
    </xf>
    <xf numFmtId="189" fontId="8" fillId="0" borderId="19" xfId="2" applyNumberFormat="1" applyFont="1" applyFill="1" applyBorder="1" applyAlignment="1">
      <alignment horizontal="center" vertical="top" wrapText="1"/>
    </xf>
    <xf numFmtId="187" fontId="5" fillId="5" borderId="9" xfId="1" applyNumberFormat="1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vertical="top" wrapText="1"/>
    </xf>
    <xf numFmtId="188" fontId="5" fillId="5" borderId="9" xfId="0" applyNumberFormat="1" applyFont="1" applyFill="1" applyBorder="1" applyAlignment="1">
      <alignment horizontal="center" vertical="top" wrapText="1"/>
    </xf>
    <xf numFmtId="187" fontId="5" fillId="3" borderId="5" xfId="1" applyNumberFormat="1" applyFont="1" applyFill="1" applyBorder="1" applyAlignment="1">
      <alignment horizontal="right" vertical="top"/>
    </xf>
    <xf numFmtId="0" fontId="8" fillId="3" borderId="5" xfId="0" applyFont="1" applyFill="1" applyBorder="1" applyAlignment="1">
      <alignment horizontal="right" vertical="top"/>
    </xf>
    <xf numFmtId="0" fontId="8" fillId="3" borderId="5" xfId="0" applyFont="1" applyFill="1" applyBorder="1" applyAlignment="1">
      <alignment vertical="top"/>
    </xf>
    <xf numFmtId="188" fontId="8" fillId="3" borderId="5" xfId="0" applyNumberFormat="1" applyFont="1" applyFill="1" applyBorder="1" applyAlignment="1">
      <alignment horizontal="center" vertical="top"/>
    </xf>
    <xf numFmtId="189" fontId="8" fillId="0" borderId="24" xfId="2" applyNumberFormat="1" applyFont="1" applyFill="1" applyBorder="1" applyAlignment="1">
      <alignment horizontal="center" vertical="top" wrapText="1"/>
    </xf>
    <xf numFmtId="0" fontId="5" fillId="3" borderId="26" xfId="2" applyFont="1" applyFill="1" applyBorder="1" applyAlignment="1">
      <alignment horizontal="left" vertical="top"/>
    </xf>
    <xf numFmtId="0" fontId="5" fillId="3" borderId="26" xfId="2" applyNumberFormat="1" applyFont="1" applyFill="1" applyBorder="1" applyAlignment="1">
      <alignment horizontal="center" vertical="top"/>
    </xf>
    <xf numFmtId="0" fontId="5" fillId="3" borderId="26" xfId="2" applyFont="1" applyFill="1" applyBorder="1" applyAlignment="1">
      <alignment horizontal="center" vertical="top"/>
    </xf>
    <xf numFmtId="0" fontId="5" fillId="3" borderId="27" xfId="2" applyFont="1" applyFill="1" applyBorder="1" applyAlignment="1">
      <alignment horizontal="left" vertical="top" wrapText="1"/>
    </xf>
    <xf numFmtId="0" fontId="8" fillId="4" borderId="26" xfId="2" applyFont="1" applyFill="1" applyBorder="1" applyAlignment="1">
      <alignment horizontal="left" vertical="top"/>
    </xf>
    <xf numFmtId="0" fontId="5" fillId="4" borderId="26" xfId="2" applyNumberFormat="1" applyFont="1" applyFill="1" applyBorder="1" applyAlignment="1">
      <alignment horizontal="left" vertical="top"/>
    </xf>
    <xf numFmtId="0" fontId="5" fillId="5" borderId="10" xfId="2" applyFont="1" applyFill="1" applyBorder="1" applyAlignment="1">
      <alignment horizontal="left" vertical="top"/>
    </xf>
    <xf numFmtId="0" fontId="5" fillId="5" borderId="1" xfId="2" applyFont="1" applyFill="1" applyBorder="1" applyAlignment="1">
      <alignment horizontal="left" vertical="top"/>
    </xf>
    <xf numFmtId="0" fontId="5" fillId="5" borderId="26" xfId="2" applyNumberFormat="1" applyFont="1" applyFill="1" applyBorder="1" applyAlignment="1">
      <alignment horizontal="center" vertical="top" wrapText="1"/>
    </xf>
    <xf numFmtId="0" fontId="5" fillId="5" borderId="1" xfId="2" applyFont="1" applyFill="1" applyBorder="1" applyAlignment="1">
      <alignment horizontal="center" vertical="top" wrapText="1"/>
    </xf>
    <xf numFmtId="0" fontId="5" fillId="5" borderId="11" xfId="2" applyFont="1" applyFill="1" applyBorder="1" applyAlignment="1">
      <alignment horizontal="left" vertical="top" wrapText="1"/>
    </xf>
    <xf numFmtId="0" fontId="8" fillId="3" borderId="27" xfId="2" applyFont="1" applyFill="1" applyBorder="1" applyAlignment="1">
      <alignment horizontal="left" vertical="top" wrapText="1"/>
    </xf>
    <xf numFmtId="0" fontId="8" fillId="4" borderId="27" xfId="2" applyFont="1" applyFill="1" applyBorder="1" applyAlignment="1">
      <alignment horizontal="left" vertical="top" wrapText="1"/>
    </xf>
    <xf numFmtId="0" fontId="5" fillId="5" borderId="27" xfId="0" applyFont="1" applyFill="1" applyBorder="1" applyAlignment="1">
      <alignment vertical="top" wrapText="1"/>
    </xf>
    <xf numFmtId="49" fontId="8" fillId="0" borderId="18" xfId="0" applyNumberFormat="1" applyFont="1" applyBorder="1" applyAlignment="1">
      <alignment horizontal="left" vertical="top"/>
    </xf>
    <xf numFmtId="49" fontId="8" fillId="0" borderId="18" xfId="0" applyNumberFormat="1" applyFont="1" applyBorder="1" applyAlignment="1">
      <alignment vertical="top" wrapText="1"/>
    </xf>
    <xf numFmtId="49" fontId="8" fillId="0" borderId="18" xfId="6" applyNumberFormat="1" applyFont="1" applyFill="1" applyBorder="1" applyAlignment="1">
      <alignment horizontal="left" vertical="top" wrapText="1"/>
    </xf>
    <xf numFmtId="49" fontId="23" fillId="0" borderId="18" xfId="6" applyNumberFormat="1" applyFont="1" applyFill="1" applyBorder="1" applyAlignment="1">
      <alignment vertical="top" wrapText="1"/>
    </xf>
    <xf numFmtId="49" fontId="8" fillId="0" borderId="18" xfId="0" applyNumberFormat="1" applyFont="1" applyBorder="1" applyAlignment="1">
      <alignment vertical="top"/>
    </xf>
    <xf numFmtId="49" fontId="8" fillId="0" borderId="18" xfId="0" applyNumberFormat="1" applyFont="1" applyFill="1" applyBorder="1" applyAlignment="1">
      <alignment vertical="top"/>
    </xf>
    <xf numFmtId="0" fontId="8" fillId="0" borderId="18" xfId="29" applyNumberFormat="1" applyFont="1" applyFill="1" applyBorder="1" applyAlignment="1">
      <alignment horizontal="left" vertical="top" wrapText="1"/>
    </xf>
    <xf numFmtId="0" fontId="8" fillId="0" borderId="18" xfId="1" applyNumberFormat="1" applyFont="1" applyFill="1" applyBorder="1" applyAlignment="1">
      <alignment horizontal="left" vertical="top" wrapText="1"/>
    </xf>
    <xf numFmtId="49" fontId="8" fillId="6" borderId="18" xfId="20" applyNumberFormat="1" applyFont="1" applyFill="1" applyBorder="1" applyAlignment="1">
      <alignment vertical="top" wrapText="1"/>
    </xf>
    <xf numFmtId="49" fontId="8" fillId="0" borderId="18" xfId="21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/>
    </xf>
    <xf numFmtId="0" fontId="5" fillId="0" borderId="0" xfId="2" applyFont="1" applyBorder="1" applyAlignment="1">
      <alignment horizontal="right" vertical="top" wrapText="1"/>
    </xf>
    <xf numFmtId="190" fontId="5" fillId="3" borderId="25" xfId="2" applyNumberFormat="1" applyFont="1" applyFill="1" applyBorder="1" applyAlignment="1">
      <alignment horizontal="center" vertical="top"/>
    </xf>
    <xf numFmtId="190" fontId="5" fillId="4" borderId="25" xfId="2" applyNumberFormat="1" applyFont="1" applyFill="1" applyBorder="1" applyAlignment="1">
      <alignment horizontal="left" vertical="top"/>
    </xf>
    <xf numFmtId="190" fontId="5" fillId="5" borderId="25" xfId="2" applyNumberFormat="1" applyFont="1" applyFill="1" applyBorder="1" applyAlignment="1">
      <alignment horizontal="left" vertical="top"/>
    </xf>
    <xf numFmtId="190" fontId="5" fillId="0" borderId="22" xfId="2" applyNumberFormat="1" applyFont="1" applyFill="1" applyBorder="1" applyAlignment="1">
      <alignment horizontal="left" vertical="top"/>
    </xf>
    <xf numFmtId="190" fontId="5" fillId="0" borderId="17" xfId="2" applyNumberFormat="1" applyFont="1" applyFill="1" applyBorder="1" applyAlignment="1">
      <alignment horizontal="left" vertical="top"/>
    </xf>
    <xf numFmtId="0" fontId="3" fillId="0" borderId="18" xfId="2" applyFont="1" applyFill="1" applyBorder="1" applyAlignment="1">
      <alignment horizontal="left" vertical="top"/>
    </xf>
    <xf numFmtId="0" fontId="8" fillId="3" borderId="26" xfId="2" applyFont="1" applyFill="1" applyBorder="1" applyAlignment="1">
      <alignment horizontal="center" vertical="top" wrapText="1"/>
    </xf>
    <xf numFmtId="0" fontId="8" fillId="4" borderId="26" xfId="2" applyFont="1" applyFill="1" applyBorder="1" applyAlignment="1">
      <alignment horizontal="center" vertical="top" wrapText="1"/>
    </xf>
    <xf numFmtId="0" fontId="5" fillId="5" borderId="26" xfId="0" applyFont="1" applyFill="1" applyBorder="1" applyAlignment="1">
      <alignment horizontal="right" vertical="top"/>
    </xf>
    <xf numFmtId="189" fontId="8" fillId="0" borderId="19" xfId="19" applyNumberFormat="1" applyFont="1" applyFill="1" applyBorder="1" applyAlignment="1">
      <alignment horizontal="left" vertical="top" wrapText="1"/>
    </xf>
    <xf numFmtId="194" fontId="8" fillId="0" borderId="19" xfId="0" applyNumberFormat="1" applyFont="1" applyFill="1" applyBorder="1" applyAlignment="1">
      <alignment horizontal="center" vertical="top"/>
    </xf>
    <xf numFmtId="194" fontId="8" fillId="0" borderId="19" xfId="0" applyNumberFormat="1" applyFont="1" applyBorder="1" applyAlignment="1">
      <alignment vertical="top" wrapText="1"/>
    </xf>
    <xf numFmtId="0" fontId="4" fillId="0" borderId="24" xfId="2" applyFont="1" applyFill="1" applyBorder="1" applyAlignment="1">
      <alignment horizontal="center" vertical="top"/>
    </xf>
    <xf numFmtId="0" fontId="5" fillId="0" borderId="24" xfId="2" applyFont="1" applyFill="1" applyBorder="1" applyAlignment="1">
      <alignment vertical="top"/>
    </xf>
    <xf numFmtId="0" fontId="5" fillId="0" borderId="24" xfId="2" applyFont="1" applyFill="1" applyBorder="1" applyAlignment="1">
      <alignment vertical="top" wrapText="1"/>
    </xf>
    <xf numFmtId="0" fontId="4" fillId="0" borderId="19" xfId="2" applyFont="1" applyFill="1" applyBorder="1" applyAlignment="1">
      <alignment horizontal="center" vertical="top"/>
    </xf>
    <xf numFmtId="0" fontId="5" fillId="0" borderId="19" xfId="2" applyFont="1" applyFill="1" applyBorder="1" applyAlignment="1">
      <alignment vertical="top"/>
    </xf>
    <xf numFmtId="0" fontId="5" fillId="0" borderId="19" xfId="2" applyFont="1" applyFill="1" applyBorder="1" applyAlignment="1">
      <alignment vertical="top" wrapText="1"/>
    </xf>
    <xf numFmtId="41" fontId="8" fillId="0" borderId="16" xfId="0" applyNumberFormat="1" applyFont="1" applyBorder="1" applyAlignment="1">
      <alignment vertical="top"/>
    </xf>
    <xf numFmtId="0" fontId="6" fillId="0" borderId="1" xfId="2" applyNumberFormat="1" applyFont="1" applyBorder="1" applyAlignment="1">
      <alignment vertical="top" wrapText="1"/>
    </xf>
    <xf numFmtId="0" fontId="5" fillId="5" borderId="25" xfId="0" applyNumberFormat="1" applyFont="1" applyFill="1" applyBorder="1" applyAlignment="1">
      <alignment horizontal="center" vertical="top"/>
    </xf>
    <xf numFmtId="0" fontId="7" fillId="4" borderId="5" xfId="2" applyFont="1" applyFill="1" applyBorder="1" applyAlignment="1">
      <alignment horizontal="center" vertical="top" wrapText="1"/>
    </xf>
    <xf numFmtId="0" fontId="7" fillId="5" borderId="5" xfId="2" applyFont="1" applyFill="1" applyBorder="1" applyAlignment="1">
      <alignment horizontal="center" vertical="top" wrapText="1"/>
    </xf>
    <xf numFmtId="0" fontId="8" fillId="2" borderId="5" xfId="2" applyFont="1" applyFill="1" applyBorder="1" applyAlignment="1">
      <alignment vertical="top" wrapText="1"/>
    </xf>
    <xf numFmtId="187" fontId="8" fillId="0" borderId="0" xfId="0" applyNumberFormat="1" applyFont="1" applyAlignment="1">
      <alignment horizontal="center" vertical="top" wrapText="1"/>
    </xf>
    <xf numFmtId="0" fontId="8" fillId="4" borderId="5" xfId="2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vertical="top"/>
    </xf>
    <xf numFmtId="189" fontId="8" fillId="0" borderId="33" xfId="2" applyNumberFormat="1" applyFont="1" applyFill="1" applyBorder="1" applyAlignment="1">
      <alignment horizontal="center" vertical="top" wrapText="1"/>
    </xf>
    <xf numFmtId="0" fontId="8" fillId="0" borderId="20" xfId="0" quotePrefix="1" applyNumberFormat="1" applyFont="1" applyFill="1" applyBorder="1" applyAlignment="1">
      <alignment horizontal="center" vertical="top"/>
    </xf>
    <xf numFmtId="0" fontId="8" fillId="0" borderId="20" xfId="0" quotePrefix="1" applyFont="1" applyFill="1" applyBorder="1" applyAlignment="1">
      <alignment horizontal="center" vertical="top"/>
    </xf>
    <xf numFmtId="189" fontId="5" fillId="0" borderId="19" xfId="2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0" borderId="20" xfId="0" applyFont="1" applyBorder="1" applyAlignment="1">
      <alignment horizontal="center" vertical="top" wrapText="1"/>
    </xf>
    <xf numFmtId="0" fontId="8" fillId="7" borderId="20" xfId="7" applyNumberFormat="1" applyFont="1" applyFill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17" fontId="5" fillId="0" borderId="20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19" fillId="0" borderId="20" xfId="0" applyFont="1" applyBorder="1" applyAlignment="1">
      <alignment horizontal="right" vertical="top"/>
    </xf>
    <xf numFmtId="0" fontId="19" fillId="0" borderId="20" xfId="0" applyFont="1" applyBorder="1" applyAlignment="1">
      <alignment horizontal="center" vertical="top"/>
    </xf>
    <xf numFmtId="0" fontId="19" fillId="0" borderId="20" xfId="0" applyFont="1" applyBorder="1" applyAlignment="1">
      <alignment horizontal="left" vertical="top" wrapText="1"/>
    </xf>
    <xf numFmtId="0" fontId="8" fillId="0" borderId="20" xfId="2" applyFont="1" applyFill="1" applyBorder="1" applyAlignment="1">
      <alignment horizontal="left" vertical="top" wrapText="1"/>
    </xf>
    <xf numFmtId="0" fontId="8" fillId="0" borderId="18" xfId="0" applyFont="1" applyBorder="1" applyAlignment="1">
      <alignment vertical="top"/>
    </xf>
    <xf numFmtId="17" fontId="19" fillId="0" borderId="20" xfId="0" applyNumberFormat="1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187" fontId="19" fillId="0" borderId="20" xfId="1" applyNumberFormat="1" applyFont="1" applyFill="1" applyBorder="1" applyAlignment="1">
      <alignment vertical="top"/>
    </xf>
    <xf numFmtId="0" fontId="19" fillId="0" borderId="20" xfId="0" applyFont="1" applyFill="1" applyBorder="1" applyAlignment="1">
      <alignment horizontal="center" vertical="top"/>
    </xf>
    <xf numFmtId="0" fontId="19" fillId="0" borderId="20" xfId="0" applyFont="1" applyBorder="1" applyAlignment="1">
      <alignment vertical="top"/>
    </xf>
    <xf numFmtId="194" fontId="5" fillId="0" borderId="19" xfId="0" applyNumberFormat="1" applyFont="1" applyBorder="1" applyAlignment="1">
      <alignment horizontal="center" vertical="top" wrapText="1"/>
    </xf>
    <xf numFmtId="0" fontId="5" fillId="6" borderId="18" xfId="0" applyFont="1" applyFill="1" applyBorder="1" applyAlignment="1">
      <alignment vertical="top" wrapText="1"/>
    </xf>
    <xf numFmtId="187" fontId="5" fillId="6" borderId="20" xfId="30" applyNumberFormat="1" applyFont="1" applyFill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187" fontId="8" fillId="0" borderId="29" xfId="12" applyNumberFormat="1" applyFont="1" applyBorder="1" applyAlignment="1">
      <alignment vertical="top" wrapText="1"/>
    </xf>
    <xf numFmtId="187" fontId="8" fillId="0" borderId="29" xfId="12" applyNumberFormat="1" applyFont="1" applyBorder="1" applyAlignment="1">
      <alignment horizontal="center" vertical="top" wrapText="1"/>
    </xf>
    <xf numFmtId="15" fontId="8" fillId="0" borderId="29" xfId="0" applyNumberFormat="1" applyFont="1" applyBorder="1" applyAlignment="1">
      <alignment horizontal="center" vertical="top" wrapText="1"/>
    </xf>
    <xf numFmtId="1" fontId="8" fillId="0" borderId="29" xfId="0" applyNumberFormat="1" applyFont="1" applyBorder="1" applyAlignment="1">
      <alignment horizontal="center" vertical="top"/>
    </xf>
    <xf numFmtId="0" fontId="8" fillId="0" borderId="29" xfId="0" applyNumberFormat="1" applyFont="1" applyBorder="1" applyAlignment="1">
      <alignment horizontal="center" vertical="top"/>
    </xf>
    <xf numFmtId="187" fontId="8" fillId="0" borderId="21" xfId="10" applyNumberFormat="1" applyFont="1" applyFill="1" applyBorder="1" applyAlignment="1">
      <alignment horizontal="right" vertical="top" wrapText="1"/>
    </xf>
    <xf numFmtId="3" fontId="8" fillId="0" borderId="21" xfId="0" applyNumberFormat="1" applyFont="1" applyBorder="1" applyAlignment="1">
      <alignment vertical="top"/>
    </xf>
    <xf numFmtId="187" fontId="5" fillId="3" borderId="5" xfId="1" applyNumberFormat="1" applyFont="1" applyFill="1" applyBorder="1" applyAlignment="1">
      <alignment horizontal="center" vertical="top" wrapText="1"/>
    </xf>
    <xf numFmtId="0" fontId="5" fillId="4" borderId="5" xfId="2" applyFont="1" applyFill="1" applyBorder="1" applyAlignment="1">
      <alignment horizontal="left" vertical="top" wrapText="1"/>
    </xf>
    <xf numFmtId="187" fontId="5" fillId="0" borderId="20" xfId="30" applyNumberFormat="1" applyFont="1" applyFill="1" applyBorder="1" applyAlignment="1">
      <alignment horizontal="right" vertical="top" wrapText="1"/>
    </xf>
    <xf numFmtId="187" fontId="5" fillId="0" borderId="20" xfId="30" applyNumberFormat="1" applyFont="1" applyFill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187" fontId="5" fillId="3" borderId="5" xfId="1" applyNumberFormat="1" applyFont="1" applyFill="1" applyBorder="1" applyAlignment="1">
      <alignment horizontal="left" vertical="top" wrapText="1"/>
    </xf>
    <xf numFmtId="0" fontId="8" fillId="5" borderId="5" xfId="2" applyFont="1" applyFill="1" applyBorder="1" applyAlignment="1">
      <alignment horizontal="left" vertical="top" wrapText="1"/>
    </xf>
    <xf numFmtId="0" fontId="8" fillId="0" borderId="29" xfId="2" applyFont="1" applyFill="1" applyBorder="1" applyAlignment="1">
      <alignment horizontal="left" vertical="top" wrapText="1"/>
    </xf>
    <xf numFmtId="0" fontId="8" fillId="0" borderId="21" xfId="2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188" fontId="5" fillId="0" borderId="5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5" fillId="3" borderId="25" xfId="2" applyFont="1" applyFill="1" applyBorder="1" applyAlignment="1">
      <alignment horizontal="center" vertical="top" wrapText="1"/>
    </xf>
    <xf numFmtId="0" fontId="5" fillId="0" borderId="16" xfId="2" applyFont="1" applyFill="1" applyBorder="1" applyAlignment="1">
      <alignment horizontal="left" vertical="center" wrapText="1"/>
    </xf>
    <xf numFmtId="188" fontId="8" fillId="3" borderId="5" xfId="0" applyNumberFormat="1" applyFont="1" applyFill="1" applyBorder="1" applyAlignment="1">
      <alignment horizontal="left" vertical="top" wrapText="1"/>
    </xf>
    <xf numFmtId="188" fontId="8" fillId="4" borderId="5" xfId="0" applyNumberFormat="1" applyFont="1" applyFill="1" applyBorder="1" applyAlignment="1">
      <alignment horizontal="left" vertical="top" wrapText="1"/>
    </xf>
    <xf numFmtId="188" fontId="8" fillId="5" borderId="5" xfId="0" applyNumberFormat="1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wrapText="1"/>
    </xf>
    <xf numFmtId="0" fontId="8" fillId="5" borderId="5" xfId="2" applyFont="1" applyFill="1" applyBorder="1" applyAlignment="1">
      <alignment horizontal="left" wrapText="1"/>
    </xf>
    <xf numFmtId="0" fontId="8" fillId="3" borderId="5" xfId="5" applyFont="1" applyFill="1" applyBorder="1" applyAlignment="1">
      <alignment horizontal="left" vertical="top" wrapText="1"/>
    </xf>
    <xf numFmtId="0" fontId="8" fillId="2" borderId="5" xfId="2" applyFont="1" applyFill="1" applyBorder="1" applyAlignment="1">
      <alignment horizontal="left" vertical="top" wrapText="1"/>
    </xf>
    <xf numFmtId="0" fontId="8" fillId="0" borderId="31" xfId="0" applyFont="1" applyBorder="1" applyAlignment="1">
      <alignment vertical="top" wrapText="1"/>
    </xf>
    <xf numFmtId="0" fontId="5" fillId="5" borderId="25" xfId="2" applyNumberFormat="1" applyFont="1" applyFill="1" applyBorder="1" applyAlignment="1">
      <alignment horizontal="center"/>
    </xf>
    <xf numFmtId="0" fontId="5" fillId="4" borderId="25" xfId="2" applyNumberFormat="1" applyFont="1" applyFill="1" applyBorder="1" applyAlignment="1">
      <alignment horizontal="right" vertical="top"/>
    </xf>
    <xf numFmtId="0" fontId="8" fillId="0" borderId="20" xfId="0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top"/>
    </xf>
    <xf numFmtId="0" fontId="5" fillId="0" borderId="0" xfId="2" applyFont="1" applyFill="1" applyAlignment="1">
      <alignment horizontal="center" vertical="top" wrapText="1"/>
    </xf>
    <xf numFmtId="0" fontId="5" fillId="2" borderId="26" xfId="2" applyNumberFormat="1" applyFont="1" applyFill="1" applyBorder="1" applyAlignment="1">
      <alignment horizontal="center" vertical="top" wrapText="1"/>
    </xf>
    <xf numFmtId="0" fontId="5" fillId="2" borderId="26" xfId="2" applyFont="1" applyFill="1" applyBorder="1" applyAlignment="1">
      <alignment horizontal="center" vertical="top" wrapText="1"/>
    </xf>
    <xf numFmtId="0" fontId="5" fillId="2" borderId="26" xfId="2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188" fontId="5" fillId="2" borderId="5" xfId="0" applyNumberFormat="1" applyFont="1" applyFill="1" applyBorder="1" applyAlignment="1">
      <alignment horizontal="center" vertical="top" wrapText="1"/>
    </xf>
    <xf numFmtId="188" fontId="8" fillId="2" borderId="5" xfId="0" applyNumberFormat="1" applyFont="1" applyFill="1" applyBorder="1" applyAlignment="1">
      <alignment horizontal="left" vertical="top" wrapText="1"/>
    </xf>
    <xf numFmtId="187" fontId="5" fillId="0" borderId="9" xfId="0" applyNumberFormat="1" applyFont="1" applyFill="1" applyBorder="1" applyAlignment="1">
      <alignment horizontal="center" vertical="top" wrapText="1"/>
    </xf>
    <xf numFmtId="0" fontId="8" fillId="3" borderId="20" xfId="2" applyFont="1" applyFill="1" applyBorder="1" applyAlignment="1">
      <alignment vertical="top" wrapText="1"/>
    </xf>
    <xf numFmtId="0" fontId="8" fillId="3" borderId="20" xfId="2" applyFont="1" applyFill="1" applyBorder="1" applyAlignment="1">
      <alignment vertical="top"/>
    </xf>
    <xf numFmtId="0" fontId="5" fillId="3" borderId="20" xfId="2" applyFont="1" applyFill="1" applyBorder="1" applyAlignment="1">
      <alignment vertical="top" wrapText="1"/>
    </xf>
    <xf numFmtId="0" fontId="5" fillId="3" borderId="20" xfId="2" applyFont="1" applyFill="1" applyBorder="1" applyAlignment="1">
      <alignment vertical="top"/>
    </xf>
    <xf numFmtId="0" fontId="8" fillId="3" borderId="18" xfId="2" applyFont="1" applyFill="1" applyBorder="1" applyAlignment="1">
      <alignment vertical="top" wrapText="1"/>
    </xf>
    <xf numFmtId="0" fontId="5" fillId="4" borderId="18" xfId="2" applyFont="1" applyFill="1" applyBorder="1" applyAlignment="1">
      <alignment vertical="top" wrapText="1"/>
    </xf>
    <xf numFmtId="0" fontId="5" fillId="2" borderId="5" xfId="2" applyFont="1" applyFill="1" applyBorder="1" applyAlignment="1">
      <alignment horizontal="left" vertical="top"/>
    </xf>
    <xf numFmtId="0" fontId="8" fillId="2" borderId="5" xfId="0" applyFont="1" applyFill="1" applyBorder="1" applyAlignment="1">
      <alignment vertical="top" wrapText="1"/>
    </xf>
    <xf numFmtId="17" fontId="8" fillId="3" borderId="5" xfId="0" applyNumberFormat="1" applyFont="1" applyFill="1" applyBorder="1" applyAlignment="1">
      <alignment horizontal="center" vertical="top"/>
    </xf>
    <xf numFmtId="0" fontId="8" fillId="3" borderId="5" xfId="2" applyFont="1" applyFill="1" applyBorder="1" applyAlignment="1">
      <alignment horizontal="left" vertical="top" wrapText="1"/>
    </xf>
    <xf numFmtId="0" fontId="5" fillId="3" borderId="0" xfId="2" applyNumberFormat="1" applyFont="1" applyFill="1" applyBorder="1" applyAlignment="1"/>
    <xf numFmtId="0" fontId="5" fillId="3" borderId="25" xfId="2" applyNumberFormat="1" applyFont="1" applyFill="1" applyBorder="1" applyAlignment="1">
      <alignment horizontal="center"/>
    </xf>
    <xf numFmtId="0" fontId="5" fillId="3" borderId="27" xfId="2" applyNumberFormat="1" applyFont="1" applyFill="1" applyBorder="1" applyAlignment="1"/>
    <xf numFmtId="0" fontId="5" fillId="4" borderId="25" xfId="2" applyNumberFormat="1" applyFont="1" applyFill="1" applyBorder="1" applyAlignment="1">
      <alignment horizontal="left"/>
    </xf>
    <xf numFmtId="41" fontId="5" fillId="3" borderId="27" xfId="0" applyNumberFormat="1" applyFont="1" applyFill="1" applyBorder="1" applyAlignment="1">
      <alignment vertical="top"/>
    </xf>
    <xf numFmtId="0" fontId="11" fillId="0" borderId="9" xfId="0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vertical="top"/>
    </xf>
    <xf numFmtId="0" fontId="8" fillId="2" borderId="30" xfId="0" applyFont="1" applyFill="1" applyBorder="1" applyAlignment="1">
      <alignment horizontal="center" vertical="top" wrapText="1"/>
    </xf>
    <xf numFmtId="189" fontId="5" fillId="2" borderId="5" xfId="2" applyNumberFormat="1" applyFont="1" applyFill="1" applyBorder="1" applyAlignment="1">
      <alignment horizontal="left" vertical="top"/>
    </xf>
    <xf numFmtId="0" fontId="8" fillId="2" borderId="5" xfId="2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191" fontId="12" fillId="2" borderId="5" xfId="4" applyNumberFormat="1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0" fontId="7" fillId="4" borderId="25" xfId="2" applyFont="1" applyFill="1" applyBorder="1" applyAlignment="1">
      <alignment horizontal="center" vertical="top"/>
    </xf>
    <xf numFmtId="0" fontId="4" fillId="5" borderId="25" xfId="2" applyFont="1" applyFill="1" applyBorder="1" applyAlignment="1">
      <alignment horizontal="center" vertical="top"/>
    </xf>
    <xf numFmtId="0" fontId="8" fillId="0" borderId="9" xfId="2" applyFont="1" applyFill="1" applyBorder="1" applyAlignment="1">
      <alignment horizontal="center" vertical="center" wrapText="1"/>
    </xf>
    <xf numFmtId="187" fontId="5" fillId="2" borderId="5" xfId="0" applyNumberFormat="1" applyFont="1" applyFill="1" applyBorder="1" applyAlignment="1">
      <alignment horizontal="right" vertical="top" wrapText="1"/>
    </xf>
    <xf numFmtId="187" fontId="6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top" wrapText="1"/>
    </xf>
    <xf numFmtId="188" fontId="6" fillId="0" borderId="5" xfId="0" applyNumberFormat="1" applyFont="1" applyFill="1" applyBorder="1" applyAlignment="1">
      <alignment horizontal="center" vertical="top" wrapText="1"/>
    </xf>
    <xf numFmtId="0" fontId="28" fillId="0" borderId="5" xfId="2" applyFont="1" applyBorder="1" applyAlignment="1">
      <alignment horizontal="center" vertical="top"/>
    </xf>
    <xf numFmtId="0" fontId="6" fillId="0" borderId="19" xfId="2" applyFont="1" applyBorder="1" applyAlignment="1">
      <alignment vertical="top"/>
    </xf>
    <xf numFmtId="0" fontId="6" fillId="0" borderId="19" xfId="2" applyFont="1" applyBorder="1" applyAlignment="1">
      <alignment vertical="top" wrapText="1"/>
    </xf>
    <xf numFmtId="187" fontId="5" fillId="0" borderId="5" xfId="1" applyNumberFormat="1" applyFont="1" applyFill="1" applyBorder="1" applyAlignment="1">
      <alignment horizontal="right" vertical="top" wrapText="1"/>
    </xf>
    <xf numFmtId="187" fontId="6" fillId="0" borderId="5" xfId="1" applyNumberFormat="1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vertical="top" wrapText="1"/>
    </xf>
    <xf numFmtId="0" fontId="4" fillId="0" borderId="5" xfId="2" applyFont="1" applyBorder="1" applyAlignment="1">
      <alignment horizontal="left" vertical="top"/>
    </xf>
    <xf numFmtId="0" fontId="5" fillId="0" borderId="5" xfId="2" applyFont="1" applyBorder="1" applyAlignment="1">
      <alignment vertical="top"/>
    </xf>
    <xf numFmtId="0" fontId="7" fillId="2" borderId="5" xfId="2" applyFont="1" applyFill="1" applyBorder="1" applyAlignment="1">
      <alignment horizontal="left" vertical="top"/>
    </xf>
    <xf numFmtId="0" fontId="8" fillId="2" borderId="5" xfId="2" applyFont="1" applyFill="1" applyBorder="1" applyAlignment="1">
      <alignment vertical="top"/>
    </xf>
    <xf numFmtId="0" fontId="7" fillId="4" borderId="5" xfId="2" applyFont="1" applyFill="1" applyBorder="1" applyAlignment="1">
      <alignment horizontal="left" vertical="top"/>
    </xf>
    <xf numFmtId="189" fontId="8" fillId="2" borderId="25" xfId="2" applyNumberFormat="1" applyFont="1" applyFill="1" applyBorder="1" applyAlignment="1">
      <alignment horizontal="center" vertical="top" wrapText="1"/>
    </xf>
    <xf numFmtId="0" fontId="8" fillId="2" borderId="26" xfId="2" applyFont="1" applyFill="1" applyBorder="1" applyAlignment="1">
      <alignment horizontal="center" vertical="top" wrapText="1"/>
    </xf>
    <xf numFmtId="0" fontId="8" fillId="2" borderId="27" xfId="2" applyFont="1" applyFill="1" applyBorder="1" applyAlignment="1">
      <alignment horizontal="left" vertical="top" wrapText="1"/>
    </xf>
    <xf numFmtId="0" fontId="7" fillId="5" borderId="5" xfId="2" applyFont="1" applyFill="1" applyBorder="1" applyAlignment="1">
      <alignment horizontal="left" vertical="top"/>
    </xf>
    <xf numFmtId="0" fontId="5" fillId="3" borderId="25" xfId="2" applyNumberFormat="1" applyFont="1" applyFill="1" applyBorder="1" applyAlignment="1">
      <alignment horizontal="center" vertical="top" wrapText="1"/>
    </xf>
    <xf numFmtId="189" fontId="8" fillId="0" borderId="26" xfId="0" applyNumberFormat="1" applyFont="1" applyFill="1" applyBorder="1" applyAlignment="1">
      <alignment horizontal="center" vertical="top" wrapText="1"/>
    </xf>
    <xf numFmtId="187" fontId="5" fillId="3" borderId="5" xfId="30" applyNumberFormat="1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right" vertical="top" wrapText="1"/>
    </xf>
    <xf numFmtId="0" fontId="10" fillId="3" borderId="5" xfId="0" applyFont="1" applyFill="1" applyBorder="1" applyAlignment="1">
      <alignment vertical="top" wrapText="1"/>
    </xf>
    <xf numFmtId="17" fontId="10" fillId="3" borderId="5" xfId="0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/>
    </xf>
    <xf numFmtId="189" fontId="8" fillId="0" borderId="17" xfId="2" applyNumberFormat="1" applyFont="1" applyFill="1" applyBorder="1" applyAlignment="1">
      <alignment horizontal="center" vertical="top" wrapText="1"/>
    </xf>
    <xf numFmtId="0" fontId="5" fillId="0" borderId="34" xfId="2" applyFont="1" applyFill="1" applyBorder="1" applyAlignment="1">
      <alignment horizontal="left" vertical="top"/>
    </xf>
    <xf numFmtId="0" fontId="5" fillId="0" borderId="31" xfId="2" applyFont="1" applyFill="1" applyBorder="1" applyAlignment="1">
      <alignment horizontal="left" vertical="top"/>
    </xf>
    <xf numFmtId="189" fontId="8" fillId="0" borderId="34" xfId="2" applyNumberFormat="1" applyFont="1" applyFill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/>
    </xf>
    <xf numFmtId="189" fontId="8" fillId="0" borderId="32" xfId="2" applyNumberFormat="1" applyFont="1" applyFill="1" applyBorder="1" applyAlignment="1">
      <alignment horizontal="center" vertical="top" wrapText="1"/>
    </xf>
    <xf numFmtId="0" fontId="8" fillId="0" borderId="29" xfId="0" applyFont="1" applyBorder="1" applyAlignment="1">
      <alignment horizontal="right" vertical="top" wrapText="1"/>
    </xf>
    <xf numFmtId="187" fontId="5" fillId="5" borderId="5" xfId="3" applyNumberFormat="1" applyFont="1" applyFill="1" applyBorder="1" applyAlignment="1">
      <alignment horizontal="center" vertical="top" wrapText="1"/>
    </xf>
    <xf numFmtId="188" fontId="5" fillId="5" borderId="5" xfId="3" applyNumberFormat="1" applyFont="1" applyFill="1" applyBorder="1" applyAlignment="1">
      <alignment horizontal="center" vertical="top" wrapText="1"/>
    </xf>
    <xf numFmtId="15" fontId="5" fillId="5" borderId="5" xfId="4" applyNumberFormat="1" applyFont="1" applyFill="1" applyBorder="1" applyAlignment="1">
      <alignment horizontal="center" vertical="top" wrapText="1"/>
    </xf>
    <xf numFmtId="3" fontId="8" fillId="0" borderId="21" xfId="0" applyNumberFormat="1" applyFont="1" applyFill="1" applyBorder="1" applyAlignment="1">
      <alignment horizontal="right" vertical="top"/>
    </xf>
    <xf numFmtId="189" fontId="8" fillId="0" borderId="35" xfId="2" applyNumberFormat="1" applyFont="1" applyFill="1" applyBorder="1" applyAlignment="1">
      <alignment horizontal="center" vertical="top" wrapText="1"/>
    </xf>
    <xf numFmtId="0" fontId="5" fillId="3" borderId="26" xfId="2" applyFont="1" applyFill="1" applyBorder="1" applyAlignment="1">
      <alignment horizontal="center" vertical="top" wrapText="1"/>
    </xf>
    <xf numFmtId="194" fontId="8" fillId="0" borderId="24" xfId="19" applyNumberFormat="1" applyFont="1" applyBorder="1" applyAlignment="1">
      <alignment horizontal="center" vertical="top" wrapText="1"/>
    </xf>
    <xf numFmtId="0" fontId="8" fillId="0" borderId="18" xfId="0" applyFont="1" applyFill="1" applyBorder="1" applyAlignment="1">
      <alignment vertical="top"/>
    </xf>
    <xf numFmtId="0" fontId="8" fillId="0" borderId="18" xfId="29" applyFont="1" applyFill="1" applyBorder="1" applyAlignment="1">
      <alignment vertical="top" wrapText="1"/>
    </xf>
    <xf numFmtId="49" fontId="8" fillId="0" borderId="23" xfId="0" applyNumberFormat="1" applyFont="1" applyFill="1" applyBorder="1" applyAlignment="1">
      <alignment horizontal="left" vertical="top" wrapText="1"/>
    </xf>
    <xf numFmtId="0" fontId="8" fillId="0" borderId="19" xfId="0" applyNumberFormat="1" applyFont="1" applyFill="1" applyBorder="1" applyAlignment="1">
      <alignment horizontal="center" vertical="top" wrapText="1"/>
    </xf>
    <xf numFmtId="0" fontId="8" fillId="0" borderId="24" xfId="19" applyNumberFormat="1" applyFont="1" applyBorder="1" applyAlignment="1">
      <alignment horizontal="center" vertical="top" wrapText="1"/>
    </xf>
    <xf numFmtId="0" fontId="8" fillId="0" borderId="19" xfId="19" applyNumberFormat="1" applyFont="1" applyBorder="1" applyAlignment="1">
      <alignment horizontal="center" vertical="top" wrapText="1"/>
    </xf>
    <xf numFmtId="0" fontId="8" fillId="0" borderId="18" xfId="0" applyFont="1" applyFill="1" applyBorder="1" applyAlignment="1">
      <alignment horizontal="justify" vertical="top" wrapText="1"/>
    </xf>
    <xf numFmtId="189" fontId="8" fillId="0" borderId="32" xfId="19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189" fontId="8" fillId="3" borderId="25" xfId="2" applyNumberFormat="1" applyFont="1" applyFill="1" applyBorder="1" applyAlignment="1">
      <alignment horizontal="center" vertical="top" wrapText="1"/>
    </xf>
    <xf numFmtId="0" fontId="8" fillId="0" borderId="18" xfId="2" applyFont="1" applyFill="1" applyBorder="1" applyAlignment="1">
      <alignment vertical="top" wrapText="1"/>
    </xf>
    <xf numFmtId="49" fontId="8" fillId="0" borderId="30" xfId="0" applyNumberFormat="1" applyFont="1" applyBorder="1" applyAlignment="1">
      <alignment horizontal="left" vertical="top" wrapText="1"/>
    </xf>
    <xf numFmtId="49" fontId="8" fillId="0" borderId="23" xfId="0" applyNumberFormat="1" applyFont="1" applyBorder="1" applyAlignment="1">
      <alignment horizontal="left" vertical="top" wrapText="1"/>
    </xf>
    <xf numFmtId="0" fontId="8" fillId="4" borderId="5" xfId="2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horizontal="center" vertical="top" wrapText="1"/>
    </xf>
    <xf numFmtId="0" fontId="8" fillId="5" borderId="5" xfId="2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5" fillId="0" borderId="21" xfId="2" applyFont="1" applyFill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top" wrapText="1"/>
    </xf>
    <xf numFmtId="0" fontId="8" fillId="0" borderId="29" xfId="2" applyFont="1" applyFill="1" applyBorder="1" applyAlignment="1">
      <alignment horizontal="center" vertical="top" wrapText="1"/>
    </xf>
    <xf numFmtId="0" fontId="8" fillId="0" borderId="21" xfId="2" applyFont="1" applyFill="1" applyBorder="1" applyAlignment="1">
      <alignment horizontal="center" vertical="top" wrapText="1"/>
    </xf>
    <xf numFmtId="0" fontId="5" fillId="0" borderId="29" xfId="2" applyFont="1" applyFill="1" applyBorder="1" applyAlignment="1">
      <alignment horizontal="center" vertical="top" wrapText="1"/>
    </xf>
    <xf numFmtId="0" fontId="8" fillId="0" borderId="16" xfId="2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vertical="top" wrapText="1"/>
    </xf>
    <xf numFmtId="49" fontId="8" fillId="7" borderId="18" xfId="0" applyNumberFormat="1" applyFont="1" applyFill="1" applyBorder="1" applyAlignment="1">
      <alignment horizontal="left" vertical="top" wrapText="1"/>
    </xf>
    <xf numFmtId="187" fontId="6" fillId="0" borderId="5" xfId="1" applyNumberFormat="1" applyFont="1" applyFill="1" applyBorder="1" applyAlignment="1">
      <alignment vertical="center" wrapText="1"/>
    </xf>
    <xf numFmtId="187" fontId="5" fillId="3" borderId="5" xfId="1" applyNumberFormat="1" applyFont="1" applyFill="1" applyBorder="1" applyAlignment="1">
      <alignment vertical="top" wrapText="1"/>
    </xf>
    <xf numFmtId="3" fontId="8" fillId="0" borderId="20" xfId="0" applyNumberFormat="1" applyFont="1" applyBorder="1" applyAlignment="1">
      <alignment vertical="top" wrapText="1"/>
    </xf>
    <xf numFmtId="187" fontId="8" fillId="0" borderId="0" xfId="0" applyNumberFormat="1" applyFont="1" applyAlignment="1">
      <alignment vertical="top" wrapText="1"/>
    </xf>
    <xf numFmtId="0" fontId="6" fillId="0" borderId="1" xfId="2" applyFont="1" applyBorder="1" applyAlignment="1">
      <alignment horizontal="right" vertical="top" wrapText="1"/>
    </xf>
    <xf numFmtId="3" fontId="8" fillId="0" borderId="20" xfId="29" applyNumberFormat="1" applyFont="1" applyFill="1" applyBorder="1" applyAlignment="1">
      <alignment horizontal="right" vertical="top" wrapText="1"/>
    </xf>
    <xf numFmtId="3" fontId="8" fillId="0" borderId="29" xfId="29" applyNumberFormat="1" applyFont="1" applyFill="1" applyBorder="1" applyAlignment="1">
      <alignment horizontal="right" vertical="top" wrapText="1"/>
    </xf>
    <xf numFmtId="41" fontId="8" fillId="0" borderId="20" xfId="1" applyNumberFormat="1" applyFont="1" applyFill="1" applyBorder="1" applyAlignment="1">
      <alignment horizontal="right" vertical="top" wrapText="1"/>
    </xf>
    <xf numFmtId="187" fontId="8" fillId="0" borderId="29" xfId="1" applyNumberFormat="1" applyFont="1" applyBorder="1" applyAlignment="1">
      <alignment horizontal="right" vertical="top" wrapText="1"/>
    </xf>
    <xf numFmtId="41" fontId="8" fillId="0" borderId="21" xfId="0" applyNumberFormat="1" applyFont="1" applyBorder="1" applyAlignment="1">
      <alignment horizontal="right" vertical="top"/>
    </xf>
    <xf numFmtId="41" fontId="8" fillId="0" borderId="20" xfId="1" applyNumberFormat="1" applyFont="1" applyBorder="1" applyAlignment="1">
      <alignment horizontal="right" vertical="top"/>
    </xf>
    <xf numFmtId="3" fontId="8" fillId="0" borderId="20" xfId="12" applyNumberFormat="1" applyFont="1" applyFill="1" applyBorder="1" applyAlignment="1">
      <alignment horizontal="right" vertical="top" wrapText="1"/>
    </xf>
    <xf numFmtId="3" fontId="8" fillId="0" borderId="20" xfId="0" applyNumberFormat="1" applyFont="1" applyBorder="1" applyAlignment="1">
      <alignment horizontal="right" vertical="top" wrapText="1"/>
    </xf>
    <xf numFmtId="3" fontId="8" fillId="0" borderId="29" xfId="0" applyNumberFormat="1" applyFont="1" applyBorder="1" applyAlignment="1">
      <alignment vertical="top" wrapText="1"/>
    </xf>
    <xf numFmtId="0" fontId="19" fillId="6" borderId="18" xfId="0" applyFont="1" applyFill="1" applyBorder="1" applyAlignment="1">
      <alignment vertical="top" wrapText="1"/>
    </xf>
    <xf numFmtId="187" fontId="8" fillId="6" borderId="20" xfId="30" applyNumberFormat="1" applyFont="1" applyFill="1" applyBorder="1" applyAlignment="1">
      <alignment horizontal="center" vertical="top" wrapText="1"/>
    </xf>
    <xf numFmtId="187" fontId="5" fillId="0" borderId="20" xfId="1" applyNumberFormat="1" applyFont="1" applyFill="1" applyBorder="1" applyAlignment="1">
      <alignment horizontal="center" vertical="top" wrapText="1"/>
    </xf>
    <xf numFmtId="187" fontId="8" fillId="0" borderId="9" xfId="1" applyNumberFormat="1" applyFont="1" applyBorder="1" applyAlignment="1">
      <alignment horizontal="right" vertical="top"/>
    </xf>
    <xf numFmtId="0" fontId="8" fillId="0" borderId="6" xfId="0" applyFont="1" applyBorder="1" applyAlignment="1">
      <alignment horizontal="left" vertical="top" wrapText="1"/>
    </xf>
    <xf numFmtId="49" fontId="8" fillId="0" borderId="29" xfId="0" applyNumberFormat="1" applyFont="1" applyFill="1" applyBorder="1" applyAlignment="1">
      <alignment horizontal="center" vertical="top" wrapText="1"/>
    </xf>
    <xf numFmtId="49" fontId="8" fillId="0" borderId="29" xfId="0" applyNumberFormat="1" applyFont="1" applyFill="1" applyBorder="1" applyAlignment="1">
      <alignment horizontal="left" vertical="top" wrapText="1"/>
    </xf>
    <xf numFmtId="189" fontId="8" fillId="0" borderId="22" xfId="2" applyNumberFormat="1" applyFont="1" applyFill="1" applyBorder="1" applyAlignment="1">
      <alignment horizontal="center" vertical="top" wrapText="1"/>
    </xf>
    <xf numFmtId="189" fontId="8" fillId="0" borderId="17" xfId="0" applyNumberFormat="1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/>
    </xf>
    <xf numFmtId="0" fontId="8" fillId="0" borderId="5" xfId="2" applyFont="1" applyBorder="1" applyAlignment="1">
      <alignment vertical="top" wrapText="1"/>
    </xf>
    <xf numFmtId="187" fontId="8" fillId="2" borderId="26" xfId="1" applyNumberFormat="1" applyFont="1" applyFill="1" applyBorder="1" applyAlignment="1">
      <alignment vertical="top" wrapText="1"/>
    </xf>
    <xf numFmtId="189" fontId="8" fillId="0" borderId="13" xfId="2" applyNumberFormat="1" applyFont="1" applyFill="1" applyBorder="1" applyAlignment="1">
      <alignment horizontal="center" vertical="top" wrapText="1"/>
    </xf>
    <xf numFmtId="187" fontId="5" fillId="5" borderId="12" xfId="1" applyNumberFormat="1" applyFont="1" applyFill="1" applyBorder="1" applyAlignment="1">
      <alignment horizontal="right" vertical="top" wrapText="1"/>
    </xf>
    <xf numFmtId="0" fontId="5" fillId="5" borderId="12" xfId="0" applyFont="1" applyFill="1" applyBorder="1" applyAlignment="1">
      <alignment horizontal="center" vertical="top" wrapText="1"/>
    </xf>
    <xf numFmtId="0" fontId="8" fillId="5" borderId="12" xfId="2" applyFont="1" applyFill="1" applyBorder="1" applyAlignment="1">
      <alignment horizontal="left" vertical="top" wrapText="1"/>
    </xf>
    <xf numFmtId="0" fontId="8" fillId="0" borderId="25" xfId="2" applyFont="1" applyFill="1" applyBorder="1" applyAlignment="1">
      <alignment horizontal="left" vertical="top"/>
    </xf>
    <xf numFmtId="0" fontId="8" fillId="5" borderId="11" xfId="2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right" vertical="top"/>
    </xf>
    <xf numFmtId="0" fontId="8" fillId="0" borderId="19" xfId="0" applyFont="1" applyBorder="1" applyAlignment="1">
      <alignment vertical="top" wrapText="1"/>
    </xf>
    <xf numFmtId="41" fontId="8" fillId="0" borderId="20" xfId="0" applyNumberFormat="1" applyFont="1" applyFill="1" applyBorder="1" applyAlignment="1">
      <alignment horizontal="right" vertical="top" wrapText="1"/>
    </xf>
    <xf numFmtId="187" fontId="8" fillId="0" borderId="20" xfId="0" applyNumberFormat="1" applyFont="1" applyBorder="1" applyAlignment="1">
      <alignment vertical="top" wrapText="1"/>
    </xf>
    <xf numFmtId="189" fontId="8" fillId="0" borderId="2" xfId="2" applyNumberFormat="1" applyFont="1" applyFill="1" applyBorder="1" applyAlignment="1">
      <alignment horizontal="center" vertical="top" wrapText="1"/>
    </xf>
    <xf numFmtId="0" fontId="19" fillId="0" borderId="20" xfId="2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/>
    </xf>
    <xf numFmtId="0" fontId="5" fillId="2" borderId="25" xfId="2" applyFont="1" applyFill="1" applyBorder="1" applyAlignment="1">
      <alignment horizontal="center" vertical="top"/>
    </xf>
    <xf numFmtId="15" fontId="8" fillId="0" borderId="20" xfId="0" applyNumberFormat="1" applyFont="1" applyFill="1" applyBorder="1" applyAlignment="1">
      <alignment horizontal="left" vertical="top" wrapText="1"/>
    </xf>
    <xf numFmtId="15" fontId="8" fillId="0" borderId="28" xfId="0" applyNumberFormat="1" applyFont="1" applyFill="1" applyBorder="1" applyAlignment="1">
      <alignment horizontal="left" vertical="top" wrapText="1"/>
    </xf>
    <xf numFmtId="0" fontId="8" fillId="0" borderId="28" xfId="5" applyNumberFormat="1" applyFont="1" applyFill="1" applyBorder="1" applyAlignment="1">
      <alignment horizontal="left" vertical="top" wrapText="1"/>
    </xf>
    <xf numFmtId="41" fontId="8" fillId="0" borderId="21" xfId="0" applyNumberFormat="1" applyFont="1" applyFill="1" applyBorder="1" applyAlignment="1">
      <alignment vertical="top" wrapText="1"/>
    </xf>
    <xf numFmtId="0" fontId="8" fillId="0" borderId="21" xfId="0" applyNumberFormat="1" applyFont="1" applyFill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vertical="top" wrapText="1"/>
    </xf>
    <xf numFmtId="49" fontId="8" fillId="0" borderId="20" xfId="0" applyNumberFormat="1" applyFont="1" applyBorder="1" applyAlignment="1">
      <alignment horizontal="center" vertical="top"/>
    </xf>
    <xf numFmtId="189" fontId="8" fillId="0" borderId="15" xfId="2" applyNumberFormat="1" applyFont="1" applyFill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41" fontId="8" fillId="0" borderId="16" xfId="0" applyNumberFormat="1" applyFont="1" applyFill="1" applyBorder="1" applyAlignment="1">
      <alignment horizontal="right" vertical="top"/>
    </xf>
    <xf numFmtId="41" fontId="8" fillId="0" borderId="16" xfId="0" applyNumberFormat="1" applyFont="1" applyFill="1" applyBorder="1" applyAlignment="1">
      <alignment vertical="top"/>
    </xf>
    <xf numFmtId="15" fontId="8" fillId="0" borderId="20" xfId="0" applyNumberFormat="1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187" fontId="8" fillId="6" borderId="20" xfId="1" applyNumberFormat="1" applyFont="1" applyFill="1" applyBorder="1" applyAlignment="1">
      <alignment vertical="top" wrapText="1"/>
    </xf>
    <xf numFmtId="187" fontId="8" fillId="6" borderId="20" xfId="1" applyNumberFormat="1" applyFont="1" applyFill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horizontal="center" vertical="top" wrapText="1"/>
    </xf>
    <xf numFmtId="0" fontId="5" fillId="0" borderId="6" xfId="2" applyFont="1" applyFill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5" fillId="0" borderId="0" xfId="2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14" xfId="2" applyFont="1" applyFill="1" applyBorder="1" applyAlignment="1">
      <alignment horizontal="left" vertical="top"/>
    </xf>
    <xf numFmtId="189" fontId="8" fillId="0" borderId="15" xfId="0" applyNumberFormat="1" applyFont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41" fontId="8" fillId="0" borderId="16" xfId="1" applyNumberFormat="1" applyFont="1" applyBorder="1" applyAlignment="1">
      <alignment horizontal="left" vertical="top" wrapText="1"/>
    </xf>
    <xf numFmtId="194" fontId="8" fillId="0" borderId="15" xfId="0" applyNumberFormat="1" applyFont="1" applyBorder="1" applyAlignment="1">
      <alignment horizontal="center" vertical="top" wrapText="1"/>
    </xf>
    <xf numFmtId="49" fontId="8" fillId="0" borderId="14" xfId="29" applyNumberFormat="1" applyFont="1" applyFill="1" applyBorder="1" applyAlignment="1">
      <alignment vertical="top" wrapText="1"/>
    </xf>
    <xf numFmtId="41" fontId="8" fillId="0" borderId="16" xfId="10" applyNumberFormat="1" applyFont="1" applyFill="1" applyBorder="1" applyAlignment="1">
      <alignment horizontal="center" vertical="top" wrapText="1"/>
    </xf>
    <xf numFmtId="0" fontId="8" fillId="0" borderId="16" xfId="0" applyFont="1" applyBorder="1" applyAlignment="1">
      <alignment vertical="top" wrapText="1"/>
    </xf>
    <xf numFmtId="0" fontId="8" fillId="0" borderId="16" xfId="2" applyFont="1" applyFill="1" applyBorder="1" applyAlignment="1">
      <alignment horizontal="center" vertical="top" wrapText="1"/>
    </xf>
    <xf numFmtId="187" fontId="5" fillId="0" borderId="21" xfId="1" applyNumberFormat="1" applyFont="1" applyFill="1" applyBorder="1" applyAlignment="1">
      <alignment horizontal="right" vertical="top" wrapText="1"/>
    </xf>
    <xf numFmtId="0" fontId="5" fillId="5" borderId="34" xfId="2" applyFont="1" applyFill="1" applyBorder="1" applyAlignment="1">
      <alignment horizontal="left" vertical="top"/>
    </xf>
    <xf numFmtId="0" fontId="5" fillId="5" borderId="31" xfId="2" applyFont="1" applyFill="1" applyBorder="1" applyAlignment="1">
      <alignment horizontal="left" vertical="top"/>
    </xf>
    <xf numFmtId="195" fontId="5" fillId="5" borderId="35" xfId="2" applyNumberFormat="1" applyFont="1" applyFill="1" applyBorder="1" applyAlignment="1">
      <alignment horizontal="right"/>
    </xf>
    <xf numFmtId="0" fontId="5" fillId="5" borderId="31" xfId="2" applyFont="1" applyFill="1" applyBorder="1" applyAlignment="1">
      <alignment wrapText="1"/>
    </xf>
    <xf numFmtId="187" fontId="5" fillId="5" borderId="28" xfId="1" applyNumberFormat="1" applyFont="1" applyFill="1" applyBorder="1" applyAlignment="1">
      <alignment horizontal="right" vertical="top" wrapText="1"/>
    </xf>
    <xf numFmtId="0" fontId="5" fillId="5" borderId="28" xfId="0" applyFont="1" applyFill="1" applyBorder="1" applyAlignment="1">
      <alignment horizontal="right" vertical="top" wrapText="1"/>
    </xf>
    <xf numFmtId="0" fontId="8" fillId="5" borderId="28" xfId="2" applyFont="1" applyFill="1" applyBorder="1" applyAlignment="1">
      <alignment horizontal="left" vertical="top" wrapText="1"/>
    </xf>
    <xf numFmtId="187" fontId="8" fillId="0" borderId="16" xfId="1" applyNumberFormat="1" applyFont="1" applyFill="1" applyBorder="1" applyAlignment="1">
      <alignment vertical="top" wrapText="1"/>
    </xf>
    <xf numFmtId="187" fontId="8" fillId="0" borderId="16" xfId="1" applyNumberFormat="1" applyFont="1" applyFill="1" applyBorder="1" applyAlignment="1">
      <alignment horizontal="left" vertical="top" wrapText="1"/>
    </xf>
    <xf numFmtId="187" fontId="8" fillId="0" borderId="16" xfId="1" applyNumberFormat="1" applyFont="1" applyFill="1" applyBorder="1" applyAlignment="1">
      <alignment horizontal="right" vertical="top" wrapText="1"/>
    </xf>
    <xf numFmtId="17" fontId="8" fillId="0" borderId="16" xfId="0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187" fontId="8" fillId="0" borderId="16" xfId="10" applyNumberFormat="1" applyFont="1" applyFill="1" applyBorder="1" applyAlignment="1">
      <alignment vertical="top" wrapText="1"/>
    </xf>
    <xf numFmtId="0" fontId="5" fillId="5" borderId="34" xfId="2" applyNumberFormat="1" applyFont="1" applyFill="1" applyBorder="1" applyAlignment="1">
      <alignment horizontal="center"/>
    </xf>
    <xf numFmtId="189" fontId="8" fillId="0" borderId="24" xfId="19" applyNumberFormat="1" applyFont="1" applyFill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right" vertical="top"/>
    </xf>
    <xf numFmtId="0" fontId="8" fillId="0" borderId="21" xfId="0" applyFont="1" applyBorder="1" applyAlignment="1">
      <alignment horizontal="right" vertical="top"/>
    </xf>
    <xf numFmtId="0" fontId="8" fillId="0" borderId="29" xfId="0" applyFont="1" applyBorder="1" applyAlignment="1">
      <alignment horizontal="center" vertical="top" wrapText="1"/>
    </xf>
    <xf numFmtId="189" fontId="8" fillId="0" borderId="32" xfId="0" applyNumberFormat="1" applyFont="1" applyBorder="1" applyAlignment="1">
      <alignment horizontal="center" vertical="top"/>
    </xf>
    <xf numFmtId="0" fontId="8" fillId="0" borderId="30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top" wrapText="1"/>
    </xf>
    <xf numFmtId="0" fontId="5" fillId="8" borderId="12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0" fontId="5" fillId="8" borderId="0" xfId="2" applyFont="1" applyFill="1" applyBorder="1" applyAlignment="1">
      <alignment horizontal="center" vertical="top" wrapText="1"/>
    </xf>
    <xf numFmtId="0" fontId="5" fillId="3" borderId="27" xfId="2" applyFont="1" applyFill="1" applyBorder="1" applyAlignment="1">
      <alignment horizontal="left" vertical="top" wrapText="1"/>
    </xf>
    <xf numFmtId="0" fontId="5" fillId="2" borderId="25" xfId="2" applyFont="1" applyFill="1" applyBorder="1" applyAlignment="1">
      <alignment horizontal="left" vertical="top"/>
    </xf>
    <xf numFmtId="0" fontId="5" fillId="2" borderId="27" xfId="2" applyFont="1" applyFill="1" applyBorder="1" applyAlignment="1">
      <alignment horizontal="left" vertical="top"/>
    </xf>
    <xf numFmtId="41" fontId="8" fillId="0" borderId="28" xfId="1" applyNumberFormat="1" applyFont="1" applyFill="1" applyBorder="1" applyAlignment="1">
      <alignment horizontal="left" vertical="top" wrapText="1"/>
    </xf>
    <xf numFmtId="187" fontId="8" fillId="0" borderId="28" xfId="30" applyNumberFormat="1" applyFont="1" applyFill="1" applyBorder="1" applyAlignment="1">
      <alignment vertical="top" wrapText="1"/>
    </xf>
    <xf numFmtId="0" fontId="8" fillId="0" borderId="28" xfId="0" applyFont="1" applyBorder="1" applyAlignment="1">
      <alignment vertical="top"/>
    </xf>
    <xf numFmtId="0" fontId="8" fillId="0" borderId="28" xfId="0" applyFont="1" applyBorder="1" applyAlignment="1">
      <alignment horizontal="right" vertical="top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center" vertical="top"/>
    </xf>
    <xf numFmtId="187" fontId="8" fillId="0" borderId="28" xfId="1" applyNumberFormat="1" applyFont="1" applyFill="1" applyBorder="1" applyAlignment="1">
      <alignment vertical="top" wrapText="1"/>
    </xf>
    <xf numFmtId="187" fontId="8" fillId="0" borderId="28" xfId="0" applyNumberFormat="1" applyFont="1" applyBorder="1" applyAlignment="1">
      <alignment vertical="top"/>
    </xf>
    <xf numFmtId="43" fontId="8" fillId="0" borderId="16" xfId="1" applyFont="1" applyBorder="1" applyAlignment="1">
      <alignment horizontal="right" vertical="top"/>
    </xf>
    <xf numFmtId="43" fontId="8" fillId="0" borderId="16" xfId="1" applyFont="1" applyFill="1" applyBorder="1" applyAlignment="1">
      <alignment horizontal="right" vertical="top"/>
    </xf>
    <xf numFmtId="0" fontId="8" fillId="0" borderId="20" xfId="0" applyFont="1" applyBorder="1" applyAlignment="1">
      <alignment horizontal="center"/>
    </xf>
    <xf numFmtId="41" fontId="8" fillId="0" borderId="28" xfId="0" applyNumberFormat="1" applyFont="1" applyBorder="1" applyAlignment="1">
      <alignment horizontal="center" vertical="top"/>
    </xf>
    <xf numFmtId="0" fontId="19" fillId="0" borderId="28" xfId="0" applyFont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vertical="top" wrapText="1"/>
    </xf>
    <xf numFmtId="41" fontId="5" fillId="0" borderId="16" xfId="0" applyNumberFormat="1" applyFont="1" applyFill="1" applyBorder="1" applyAlignment="1">
      <alignment vertical="top"/>
    </xf>
    <xf numFmtId="0" fontId="5" fillId="0" borderId="16" xfId="0" applyFont="1" applyBorder="1" applyAlignment="1">
      <alignment horizontal="right" vertical="top"/>
    </xf>
    <xf numFmtId="43" fontId="5" fillId="0" borderId="16" xfId="1" applyFont="1" applyFill="1" applyBorder="1" applyAlignment="1">
      <alignment horizontal="right" vertical="top"/>
    </xf>
    <xf numFmtId="0" fontId="5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/>
    </xf>
    <xf numFmtId="0" fontId="5" fillId="0" borderId="16" xfId="2" applyFont="1" applyFill="1" applyBorder="1" applyAlignment="1">
      <alignment horizontal="left" vertical="top" wrapText="1"/>
    </xf>
    <xf numFmtId="0" fontId="8" fillId="5" borderId="3" xfId="2" applyFont="1" applyFill="1" applyBorder="1" applyAlignment="1">
      <alignment horizontal="left" vertical="top"/>
    </xf>
    <xf numFmtId="0" fontId="5" fillId="5" borderId="4" xfId="2" applyFont="1" applyFill="1" applyBorder="1" applyAlignment="1">
      <alignment horizontal="center" vertical="top" wrapText="1"/>
    </xf>
    <xf numFmtId="0" fontId="5" fillId="5" borderId="3" xfId="2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right" vertical="top" wrapText="1"/>
    </xf>
    <xf numFmtId="187" fontId="5" fillId="5" borderId="6" xfId="1" applyNumberFormat="1" applyFont="1" applyFill="1" applyBorder="1" applyAlignment="1">
      <alignment horizontal="right" vertical="top" wrapText="1"/>
    </xf>
    <xf numFmtId="0" fontId="8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6" xfId="2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right"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left" vertical="top" wrapText="1"/>
    </xf>
    <xf numFmtId="0" fontId="8" fillId="5" borderId="12" xfId="2" applyFont="1" applyFill="1" applyBorder="1" applyAlignment="1">
      <alignment horizontal="center" vertical="top"/>
    </xf>
    <xf numFmtId="0" fontId="8" fillId="5" borderId="16" xfId="2" applyFont="1" applyFill="1" applyBorder="1" applyAlignment="1">
      <alignment vertical="top" wrapText="1"/>
    </xf>
    <xf numFmtId="0" fontId="8" fillId="5" borderId="16" xfId="2" applyFont="1" applyFill="1" applyBorder="1" applyAlignment="1">
      <alignment vertical="top"/>
    </xf>
    <xf numFmtId="49" fontId="8" fillId="0" borderId="20" xfId="0" applyNumberFormat="1" applyFont="1" applyFill="1" applyBorder="1" applyAlignment="1">
      <alignment horizontal="left" vertical="top" wrapText="1"/>
    </xf>
    <xf numFmtId="0" fontId="8" fillId="0" borderId="28" xfId="2" applyFont="1" applyFill="1" applyBorder="1" applyAlignment="1">
      <alignment horizontal="center" vertical="top" wrapText="1"/>
    </xf>
    <xf numFmtId="0" fontId="8" fillId="0" borderId="9" xfId="2" applyFont="1" applyFill="1" applyBorder="1" applyAlignment="1">
      <alignment vertical="top" wrapText="1"/>
    </xf>
    <xf numFmtId="0" fontId="8" fillId="0" borderId="9" xfId="2" applyFont="1" applyFill="1" applyBorder="1" applyAlignment="1">
      <alignment vertical="top"/>
    </xf>
    <xf numFmtId="0" fontId="5" fillId="4" borderId="28" xfId="2" applyFont="1" applyFill="1" applyBorder="1" applyAlignment="1">
      <alignment vertical="top" wrapText="1"/>
    </xf>
    <xf numFmtId="0" fontId="5" fillId="4" borderId="28" xfId="2" applyFont="1" applyFill="1" applyBorder="1" applyAlignment="1">
      <alignment vertical="top"/>
    </xf>
    <xf numFmtId="0" fontId="5" fillId="3" borderId="10" xfId="2" applyFont="1" applyFill="1" applyBorder="1" applyAlignment="1">
      <alignment horizontal="center" vertical="top"/>
    </xf>
    <xf numFmtId="0" fontId="5" fillId="3" borderId="1" xfId="2" applyFont="1" applyFill="1" applyBorder="1" applyAlignment="1">
      <alignment horizontal="left" vertical="top"/>
    </xf>
    <xf numFmtId="0" fontId="5" fillId="3" borderId="1" xfId="2" applyNumberFormat="1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/>
    </xf>
    <xf numFmtId="0" fontId="8" fillId="3" borderId="11" xfId="2" applyFont="1" applyFill="1" applyBorder="1" applyAlignment="1">
      <alignment horizontal="left" vertical="top" wrapText="1"/>
    </xf>
    <xf numFmtId="187" fontId="5" fillId="3" borderId="12" xfId="1" applyNumberFormat="1" applyFont="1" applyFill="1" applyBorder="1" applyAlignment="1">
      <alignment horizontal="right" vertical="top"/>
    </xf>
    <xf numFmtId="0" fontId="8" fillId="3" borderId="12" xfId="0" applyFont="1" applyFill="1" applyBorder="1" applyAlignment="1">
      <alignment horizontal="right" vertical="top"/>
    </xf>
    <xf numFmtId="187" fontId="8" fillId="3" borderId="12" xfId="1" applyNumberFormat="1" applyFont="1" applyFill="1" applyBorder="1" applyAlignment="1">
      <alignment horizontal="right" vertical="top" wrapText="1"/>
    </xf>
    <xf numFmtId="0" fontId="8" fillId="3" borderId="12" xfId="0" applyFont="1" applyFill="1" applyBorder="1" applyAlignment="1">
      <alignment vertical="top"/>
    </xf>
    <xf numFmtId="188" fontId="8" fillId="3" borderId="12" xfId="0" applyNumberFormat="1" applyFont="1" applyFill="1" applyBorder="1" applyAlignment="1">
      <alignment horizontal="center" vertical="top"/>
    </xf>
    <xf numFmtId="188" fontId="8" fillId="3" borderId="12" xfId="0" applyNumberFormat="1" applyFont="1" applyFill="1" applyBorder="1" applyAlignment="1">
      <alignment horizontal="left" vertical="top" wrapText="1"/>
    </xf>
    <xf numFmtId="0" fontId="5" fillId="4" borderId="16" xfId="2" applyFont="1" applyFill="1" applyBorder="1" applyAlignment="1">
      <alignment vertical="top" wrapText="1"/>
    </xf>
    <xf numFmtId="0" fontId="5" fillId="4" borderId="16" xfId="2" applyFont="1" applyFill="1" applyBorder="1" applyAlignment="1">
      <alignment vertical="top"/>
    </xf>
    <xf numFmtId="43" fontId="8" fillId="0" borderId="16" xfId="1" applyFont="1" applyBorder="1" applyAlignment="1">
      <alignment vertical="top"/>
    </xf>
    <xf numFmtId="187" fontId="8" fillId="0" borderId="16" xfId="1" applyNumberFormat="1" applyFont="1" applyBorder="1" applyAlignment="1">
      <alignment horizontal="right" vertical="top"/>
    </xf>
    <xf numFmtId="1" fontId="8" fillId="0" borderId="16" xfId="1" applyNumberFormat="1" applyFont="1" applyFill="1" applyBorder="1" applyAlignment="1">
      <alignment horizontal="right" vertical="top"/>
    </xf>
    <xf numFmtId="187" fontId="8" fillId="0" borderId="28" xfId="1" applyNumberFormat="1" applyFont="1" applyBorder="1" applyAlignment="1">
      <alignment vertical="top" wrapText="1"/>
    </xf>
    <xf numFmtId="0" fontId="8" fillId="0" borderId="16" xfId="0" applyFont="1" applyFill="1" applyBorder="1" applyAlignment="1">
      <alignment horizontal="right" vertical="top"/>
    </xf>
    <xf numFmtId="0" fontId="5" fillId="5" borderId="2" xfId="2" applyFont="1" applyFill="1" applyBorder="1" applyAlignment="1">
      <alignment horizontal="left" vertical="top"/>
    </xf>
    <xf numFmtId="0" fontId="5" fillId="5" borderId="3" xfId="2" applyFont="1" applyFill="1" applyBorder="1" applyAlignment="1">
      <alignment horizontal="left" vertical="top"/>
    </xf>
    <xf numFmtId="195" fontId="5" fillId="5" borderId="4" xfId="2" applyNumberFormat="1" applyFont="1" applyFill="1" applyBorder="1" applyAlignment="1">
      <alignment horizontal="right"/>
    </xf>
    <xf numFmtId="0" fontId="5" fillId="5" borderId="6" xfId="0" applyFont="1" applyFill="1" applyBorder="1" applyAlignment="1">
      <alignment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6" xfId="2" applyFont="1" applyFill="1" applyBorder="1" applyAlignment="1">
      <alignment horizontal="center" vertical="top"/>
    </xf>
    <xf numFmtId="0" fontId="8" fillId="5" borderId="6" xfId="2" applyFont="1" applyFill="1" applyBorder="1" applyAlignment="1">
      <alignment horizontal="left" vertical="top" wrapText="1"/>
    </xf>
    <xf numFmtId="0" fontId="5" fillId="5" borderId="9" xfId="2" applyFont="1" applyFill="1" applyBorder="1" applyAlignment="1">
      <alignment vertical="top" wrapText="1"/>
    </xf>
    <xf numFmtId="0" fontId="5" fillId="5" borderId="9" xfId="2" applyFont="1" applyFill="1" applyBorder="1" applyAlignment="1">
      <alignment vertical="top"/>
    </xf>
    <xf numFmtId="41" fontId="5" fillId="2" borderId="11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right" vertical="top"/>
    </xf>
    <xf numFmtId="0" fontId="8" fillId="2" borderId="12" xfId="0" applyFont="1" applyFill="1" applyBorder="1" applyAlignment="1">
      <alignment vertical="top" wrapText="1"/>
    </xf>
    <xf numFmtId="17" fontId="8" fillId="2" borderId="12" xfId="0" applyNumberFormat="1" applyFont="1" applyFill="1" applyBorder="1" applyAlignment="1">
      <alignment horizontal="center" vertical="top"/>
    </xf>
    <xf numFmtId="0" fontId="8" fillId="2" borderId="12" xfId="2" applyFont="1" applyFill="1" applyBorder="1" applyAlignment="1">
      <alignment horizontal="left" vertical="top" wrapText="1"/>
    </xf>
    <xf numFmtId="0" fontId="8" fillId="2" borderId="23" xfId="2" applyFont="1" applyFill="1" applyBorder="1" applyAlignment="1">
      <alignment vertical="top" wrapText="1"/>
    </xf>
    <xf numFmtId="0" fontId="8" fillId="2" borderId="21" xfId="2" applyFont="1" applyFill="1" applyBorder="1" applyAlignment="1">
      <alignment vertical="top"/>
    </xf>
    <xf numFmtId="0" fontId="8" fillId="2" borderId="21" xfId="2" applyFont="1" applyFill="1" applyBorder="1" applyAlignment="1">
      <alignment vertical="top" wrapText="1"/>
    </xf>
    <xf numFmtId="0" fontId="8" fillId="0" borderId="16" xfId="0" applyFont="1" applyBorder="1" applyAlignment="1">
      <alignment horizontal="right" vertical="top" wrapText="1"/>
    </xf>
    <xf numFmtId="17" fontId="8" fillId="0" borderId="16" xfId="0" applyNumberFormat="1" applyFont="1" applyBorder="1" applyAlignment="1">
      <alignment horizontal="center" vertical="top" wrapText="1"/>
    </xf>
    <xf numFmtId="0" fontId="8" fillId="5" borderId="2" xfId="2" applyFont="1" applyFill="1" applyBorder="1" applyAlignment="1">
      <alignment horizontal="left" vertical="top"/>
    </xf>
    <xf numFmtId="0" fontId="5" fillId="5" borderId="2" xfId="2" applyNumberFormat="1" applyFont="1" applyFill="1" applyBorder="1" applyAlignment="1">
      <alignment horizontal="center" vertical="top"/>
    </xf>
    <xf numFmtId="188" fontId="8" fillId="5" borderId="6" xfId="0" applyNumberFormat="1" applyFont="1" applyFill="1" applyBorder="1" applyAlignment="1">
      <alignment horizontal="center" vertical="top" wrapText="1"/>
    </xf>
    <xf numFmtId="0" fontId="5" fillId="5" borderId="10" xfId="2" applyNumberFormat="1" applyFont="1" applyFill="1" applyBorder="1" applyAlignment="1">
      <alignment horizontal="center" vertical="top"/>
    </xf>
    <xf numFmtId="188" fontId="8" fillId="5" borderId="12" xfId="0" applyNumberFormat="1" applyFont="1" applyFill="1" applyBorder="1" applyAlignment="1">
      <alignment horizontal="center" vertical="top" wrapText="1"/>
    </xf>
    <xf numFmtId="0" fontId="8" fillId="0" borderId="28" xfId="2" applyFont="1" applyFill="1" applyBorder="1" applyAlignment="1">
      <alignment vertical="top" wrapText="1"/>
    </xf>
    <xf numFmtId="0" fontId="8" fillId="0" borderId="28" xfId="2" applyFont="1" applyFill="1" applyBorder="1" applyAlignment="1">
      <alignment vertical="top"/>
    </xf>
    <xf numFmtId="41" fontId="8" fillId="0" borderId="28" xfId="0" applyNumberFormat="1" applyFont="1" applyBorder="1" applyAlignment="1">
      <alignment vertical="top"/>
    </xf>
    <xf numFmtId="187" fontId="8" fillId="0" borderId="28" xfId="1" applyNumberFormat="1" applyFont="1" applyBorder="1" applyAlignment="1">
      <alignment horizontal="right" vertical="top"/>
    </xf>
    <xf numFmtId="17" fontId="8" fillId="0" borderId="28" xfId="0" applyNumberFormat="1" applyFont="1" applyBorder="1" applyAlignment="1">
      <alignment horizontal="center" vertical="top" wrapText="1"/>
    </xf>
    <xf numFmtId="187" fontId="8" fillId="0" borderId="16" xfId="1" applyNumberFormat="1" applyFont="1" applyBorder="1" applyAlignment="1">
      <alignment vertical="top" wrapText="1"/>
    </xf>
    <xf numFmtId="49" fontId="8" fillId="0" borderId="16" xfId="0" applyNumberFormat="1" applyFont="1" applyFill="1" applyBorder="1" applyAlignment="1">
      <alignment horizontal="center" vertical="top" wrapText="1"/>
    </xf>
    <xf numFmtId="43" fontId="8" fillId="0" borderId="16" xfId="1" applyFont="1" applyFill="1" applyBorder="1" applyAlignment="1">
      <alignment horizontal="center" vertical="top" wrapText="1"/>
    </xf>
    <xf numFmtId="189" fontId="8" fillId="0" borderId="35" xfId="0" applyNumberFormat="1" applyFont="1" applyBorder="1" applyAlignment="1">
      <alignment horizontal="center" vertical="top" wrapText="1"/>
    </xf>
    <xf numFmtId="0" fontId="8" fillId="0" borderId="31" xfId="2" applyFont="1" applyBorder="1" applyAlignment="1">
      <alignment horizontal="left" vertical="top" wrapText="1"/>
    </xf>
    <xf numFmtId="194" fontId="8" fillId="0" borderId="15" xfId="2" applyNumberFormat="1" applyFont="1" applyBorder="1" applyAlignment="1">
      <alignment horizontal="center" vertical="top" wrapText="1"/>
    </xf>
    <xf numFmtId="0" fontId="8" fillId="0" borderId="31" xfId="19" applyFont="1" applyBorder="1" applyAlignment="1">
      <alignment vertical="top" wrapText="1"/>
    </xf>
    <xf numFmtId="189" fontId="8" fillId="0" borderId="35" xfId="0" applyNumberFormat="1" applyFont="1" applyBorder="1" applyAlignment="1">
      <alignment horizontal="left" vertical="top" wrapText="1"/>
    </xf>
    <xf numFmtId="189" fontId="8" fillId="0" borderId="35" xfId="0" applyNumberFormat="1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vertical="top" wrapText="1"/>
    </xf>
    <xf numFmtId="189" fontId="5" fillId="0" borderId="15" xfId="0" applyNumberFormat="1" applyFont="1" applyFill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189" fontId="8" fillId="0" borderId="35" xfId="0" applyNumberFormat="1" applyFont="1" applyBorder="1" applyAlignment="1">
      <alignment horizontal="center" vertical="top"/>
    </xf>
    <xf numFmtId="189" fontId="8" fillId="0" borderId="15" xfId="19" applyNumberFormat="1" applyFont="1" applyBorder="1" applyAlignment="1">
      <alignment horizontal="center" vertical="top" wrapText="1"/>
    </xf>
    <xf numFmtId="194" fontId="8" fillId="0" borderId="15" xfId="2" applyNumberFormat="1" applyFont="1" applyFill="1" applyBorder="1" applyAlignment="1">
      <alignment horizontal="center" vertical="top" wrapText="1"/>
    </xf>
    <xf numFmtId="0" fontId="8" fillId="0" borderId="14" xfId="2" applyFont="1" applyFill="1" applyBorder="1" applyAlignment="1">
      <alignment horizontal="left" vertical="top" wrapText="1"/>
    </xf>
    <xf numFmtId="49" fontId="8" fillId="0" borderId="14" xfId="29" applyNumberFormat="1" applyFont="1" applyFill="1" applyBorder="1" applyAlignment="1">
      <alignment horizontal="left" vertical="top" wrapText="1"/>
    </xf>
    <xf numFmtId="189" fontId="8" fillId="0" borderId="15" xfId="0" applyNumberFormat="1" applyFont="1" applyBorder="1" applyAlignment="1">
      <alignment horizontal="center" vertical="top"/>
    </xf>
    <xf numFmtId="0" fontId="5" fillId="4" borderId="19" xfId="2" applyFont="1" applyFill="1" applyBorder="1" applyAlignment="1">
      <alignment horizontal="left" vertical="top"/>
    </xf>
    <xf numFmtId="0" fontId="8" fillId="0" borderId="31" xfId="0" applyFont="1" applyFill="1" applyBorder="1" applyAlignment="1">
      <alignment horizontal="left" vertical="top" wrapText="1"/>
    </xf>
    <xf numFmtId="0" fontId="8" fillId="0" borderId="35" xfId="0" applyNumberFormat="1" applyFont="1" applyBorder="1" applyAlignment="1">
      <alignment horizontal="center" vertical="top" wrapText="1"/>
    </xf>
    <xf numFmtId="0" fontId="8" fillId="0" borderId="31" xfId="0" applyNumberFormat="1" applyFont="1" applyBorder="1" applyAlignment="1">
      <alignment horizontal="left" vertical="top" wrapText="1"/>
    </xf>
    <xf numFmtId="194" fontId="8" fillId="0" borderId="15" xfId="0" applyNumberFormat="1" applyFont="1" applyFill="1" applyBorder="1" applyAlignment="1">
      <alignment horizontal="center" vertical="top" wrapText="1"/>
    </xf>
    <xf numFmtId="0" fontId="8" fillId="0" borderId="14" xfId="19" applyFont="1" applyBorder="1" applyAlignment="1">
      <alignment vertical="top" wrapText="1"/>
    </xf>
    <xf numFmtId="0" fontId="8" fillId="0" borderId="34" xfId="2" applyFont="1" applyFill="1" applyBorder="1" applyAlignment="1">
      <alignment horizontal="left" vertical="top"/>
    </xf>
    <xf numFmtId="0" fontId="8" fillId="0" borderId="31" xfId="2" applyFont="1" applyFill="1" applyBorder="1" applyAlignment="1">
      <alignment horizontal="left" vertical="top"/>
    </xf>
    <xf numFmtId="0" fontId="5" fillId="0" borderId="0" xfId="2" applyFont="1" applyBorder="1" applyAlignment="1">
      <alignment horizontal="center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9" xfId="0" quotePrefix="1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17" fontId="8" fillId="0" borderId="29" xfId="0" applyNumberFormat="1" applyFont="1" applyFill="1" applyBorder="1" applyAlignment="1">
      <alignment horizontal="center" vertical="top"/>
    </xf>
    <xf numFmtId="0" fontId="19" fillId="0" borderId="17" xfId="2" applyFont="1" applyFill="1" applyBorder="1" applyAlignment="1">
      <alignment horizontal="left" vertical="top"/>
    </xf>
    <xf numFmtId="0" fontId="19" fillId="0" borderId="18" xfId="2" applyFont="1" applyFill="1" applyBorder="1" applyAlignment="1">
      <alignment horizontal="left" vertical="top"/>
    </xf>
    <xf numFmtId="187" fontId="19" fillId="0" borderId="20" xfId="1" applyNumberFormat="1" applyFont="1" applyFill="1" applyBorder="1" applyAlignment="1">
      <alignment vertical="top" wrapText="1"/>
    </xf>
    <xf numFmtId="17" fontId="19" fillId="0" borderId="20" xfId="0" applyNumberFormat="1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vertical="top"/>
    </xf>
    <xf numFmtId="0" fontId="19" fillId="0" borderId="20" xfId="2" applyFont="1" applyFill="1" applyBorder="1" applyAlignment="1">
      <alignment vertical="top" wrapText="1"/>
    </xf>
    <xf numFmtId="0" fontId="19" fillId="0" borderId="20" xfId="2" applyFont="1" applyFill="1" applyBorder="1" applyAlignment="1">
      <alignment vertical="top"/>
    </xf>
    <xf numFmtId="0" fontId="8" fillId="6" borderId="18" xfId="0" applyNumberFormat="1" applyFont="1" applyFill="1" applyBorder="1" applyAlignment="1">
      <alignment vertical="top" wrapText="1"/>
    </xf>
    <xf numFmtId="187" fontId="5" fillId="8" borderId="9" xfId="3" applyNumberFormat="1" applyFont="1" applyFill="1" applyBorder="1" applyAlignment="1">
      <alignment horizontal="center" vertical="top" wrapText="1"/>
    </xf>
    <xf numFmtId="187" fontId="8" fillId="2" borderId="5" xfId="3" applyNumberFormat="1" applyFont="1" applyFill="1" applyBorder="1" applyAlignment="1">
      <alignment horizontal="right" vertical="top" wrapText="1"/>
    </xf>
    <xf numFmtId="188" fontId="8" fillId="2" borderId="5" xfId="3" applyNumberFormat="1" applyFont="1" applyFill="1" applyBorder="1" applyAlignment="1">
      <alignment horizontal="center" vertical="top" wrapText="1"/>
    </xf>
    <xf numFmtId="15" fontId="8" fillId="2" borderId="5" xfId="4" applyNumberFormat="1" applyFont="1" applyFill="1" applyBorder="1" applyAlignment="1">
      <alignment horizontal="center" vertical="top" wrapText="1"/>
    </xf>
    <xf numFmtId="187" fontId="8" fillId="3" borderId="5" xfId="3" applyNumberFormat="1" applyFont="1" applyFill="1" applyBorder="1" applyAlignment="1">
      <alignment horizontal="right" vertical="top" wrapText="1"/>
    </xf>
    <xf numFmtId="188" fontId="8" fillId="3" borderId="5" xfId="3" applyNumberFormat="1" applyFont="1" applyFill="1" applyBorder="1" applyAlignment="1">
      <alignment horizontal="center" vertical="top" wrapText="1"/>
    </xf>
    <xf numFmtId="15" fontId="8" fillId="3" borderId="5" xfId="4" applyNumberFormat="1" applyFont="1" applyFill="1" applyBorder="1" applyAlignment="1">
      <alignment horizontal="center" vertical="top" wrapText="1"/>
    </xf>
    <xf numFmtId="187" fontId="5" fillId="0" borderId="20" xfId="1" applyNumberFormat="1" applyFont="1" applyFill="1" applyBorder="1" applyAlignment="1">
      <alignment vertical="top" wrapText="1"/>
    </xf>
    <xf numFmtId="187" fontId="8" fillId="0" borderId="20" xfId="0" applyNumberFormat="1" applyFont="1" applyBorder="1" applyAlignment="1">
      <alignment vertical="top"/>
    </xf>
    <xf numFmtId="0" fontId="23" fillId="0" borderId="17" xfId="2" applyFont="1" applyFill="1" applyBorder="1" applyAlignment="1">
      <alignment horizontal="center" vertical="top" wrapText="1"/>
    </xf>
    <xf numFmtId="0" fontId="19" fillId="0" borderId="19" xfId="0" applyNumberFormat="1" applyFont="1" applyBorder="1" applyAlignment="1">
      <alignment horizontal="center" vertical="top" wrapText="1"/>
    </xf>
    <xf numFmtId="49" fontId="19" fillId="0" borderId="18" xfId="0" applyNumberFormat="1" applyFont="1" applyBorder="1" applyAlignment="1">
      <alignment horizontal="left" vertical="top" wrapText="1"/>
    </xf>
    <xf numFmtId="0" fontId="19" fillId="0" borderId="20" xfId="0" quotePrefix="1" applyFont="1" applyBorder="1" applyAlignment="1">
      <alignment horizontal="right" vertical="top"/>
    </xf>
    <xf numFmtId="41" fontId="19" fillId="0" borderId="20" xfId="0" applyNumberFormat="1" applyFont="1" applyBorder="1" applyAlignment="1">
      <alignment horizontal="center" vertical="top"/>
    </xf>
    <xf numFmtId="41" fontId="19" fillId="0" borderId="20" xfId="0" quotePrefix="1" applyNumberFormat="1" applyFont="1" applyBorder="1" applyAlignment="1">
      <alignment horizontal="right" vertical="top"/>
    </xf>
    <xf numFmtId="17" fontId="19" fillId="0" borderId="20" xfId="0" applyNumberFormat="1" applyFont="1" applyFill="1" applyBorder="1" applyAlignment="1">
      <alignment horizontal="center" vertical="top"/>
    </xf>
    <xf numFmtId="41" fontId="19" fillId="0" borderId="20" xfId="0" applyNumberFormat="1" applyFont="1" applyFill="1" applyBorder="1" applyAlignment="1">
      <alignment horizontal="center" vertical="top"/>
    </xf>
    <xf numFmtId="187" fontId="23" fillId="0" borderId="20" xfId="1" applyNumberFormat="1" applyFont="1" applyFill="1" applyBorder="1" applyAlignment="1">
      <alignment horizontal="right" vertical="top"/>
    </xf>
    <xf numFmtId="0" fontId="19" fillId="0" borderId="19" xfId="0" applyFont="1" applyFill="1" applyBorder="1" applyAlignment="1">
      <alignment horizontal="center" vertical="top" wrapText="1"/>
    </xf>
    <xf numFmtId="49" fontId="19" fillId="0" borderId="18" xfId="0" applyNumberFormat="1" applyFont="1" applyFill="1" applyBorder="1" applyAlignment="1">
      <alignment horizontal="left" vertical="top" wrapText="1"/>
    </xf>
    <xf numFmtId="187" fontId="23" fillId="0" borderId="20" xfId="1" applyNumberFormat="1" applyFont="1" applyFill="1" applyBorder="1" applyAlignment="1">
      <alignment vertical="top"/>
    </xf>
    <xf numFmtId="41" fontId="8" fillId="0" borderId="29" xfId="0" applyNumberFormat="1" applyFont="1" applyBorder="1" applyAlignment="1">
      <alignment vertical="top"/>
    </xf>
    <xf numFmtId="17" fontId="8" fillId="0" borderId="29" xfId="0" applyNumberFormat="1" applyFont="1" applyBorder="1" applyAlignment="1">
      <alignment horizontal="center" vertical="top"/>
    </xf>
    <xf numFmtId="194" fontId="19" fillId="0" borderId="19" xfId="0" applyNumberFormat="1" applyFont="1" applyBorder="1" applyAlignment="1">
      <alignment horizontal="center" vertical="top"/>
    </xf>
    <xf numFmtId="41" fontId="19" fillId="0" borderId="20" xfId="0" applyNumberFormat="1" applyFont="1" applyBorder="1" applyAlignment="1">
      <alignment horizontal="center" vertical="top" wrapText="1"/>
    </xf>
    <xf numFmtId="43" fontId="19" fillId="0" borderId="20" xfId="1" applyFont="1" applyFill="1" applyBorder="1" applyAlignment="1">
      <alignment vertical="top"/>
    </xf>
    <xf numFmtId="41" fontId="19" fillId="0" borderId="19" xfId="0" applyNumberFormat="1" applyFont="1" applyBorder="1" applyAlignment="1">
      <alignment horizontal="center" vertical="top" wrapText="1"/>
    </xf>
    <xf numFmtId="17" fontId="19" fillId="0" borderId="20" xfId="0" applyNumberFormat="1" applyFont="1" applyBorder="1" applyAlignment="1">
      <alignment horizontal="center" vertical="top" wrapText="1"/>
    </xf>
    <xf numFmtId="41" fontId="8" fillId="7" borderId="20" xfId="0" applyNumberFormat="1" applyFont="1" applyFill="1" applyBorder="1" applyAlignment="1">
      <alignment horizontal="left" vertical="top" wrapText="1"/>
    </xf>
    <xf numFmtId="194" fontId="19" fillId="0" borderId="19" xfId="0" applyNumberFormat="1" applyFont="1" applyFill="1" applyBorder="1" applyAlignment="1">
      <alignment horizontal="center" vertical="top" wrapText="1"/>
    </xf>
    <xf numFmtId="187" fontId="23" fillId="0" borderId="20" xfId="1" applyNumberFormat="1" applyFont="1" applyFill="1" applyBorder="1" applyAlignment="1">
      <alignment vertical="top" wrapText="1"/>
    </xf>
    <xf numFmtId="41" fontId="19" fillId="0" borderId="20" xfId="1" applyNumberFormat="1" applyFont="1" applyFill="1" applyBorder="1" applyAlignment="1">
      <alignment horizontal="center" vertical="top" wrapText="1"/>
    </xf>
    <xf numFmtId="187" fontId="8" fillId="0" borderId="20" xfId="1" applyNumberFormat="1" applyFont="1" applyBorder="1" applyAlignment="1">
      <alignment horizontal="center" vertical="top" wrapText="1"/>
    </xf>
    <xf numFmtId="0" fontId="19" fillId="0" borderId="18" xfId="0" applyNumberFormat="1" applyFont="1" applyBorder="1" applyAlignment="1">
      <alignment horizontal="left" vertical="top" wrapText="1"/>
    </xf>
    <xf numFmtId="194" fontId="19" fillId="0" borderId="19" xfId="0" applyNumberFormat="1" applyFont="1" applyBorder="1" applyAlignment="1">
      <alignment horizontal="center" vertical="top" wrapText="1"/>
    </xf>
    <xf numFmtId="41" fontId="19" fillId="0" borderId="20" xfId="0" applyNumberFormat="1" applyFont="1" applyBorder="1" applyAlignment="1">
      <alignment vertical="top" wrapText="1"/>
    </xf>
    <xf numFmtId="41" fontId="19" fillId="0" borderId="20" xfId="0" applyNumberFormat="1" applyFont="1" applyFill="1" applyBorder="1" applyAlignment="1">
      <alignment vertical="top"/>
    </xf>
    <xf numFmtId="49" fontId="19" fillId="0" borderId="20" xfId="0" applyNumberFormat="1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194" fontId="19" fillId="0" borderId="19" xfId="0" applyNumberFormat="1" applyFont="1" applyFill="1" applyBorder="1" applyAlignment="1">
      <alignment horizontal="center" vertical="top"/>
    </xf>
    <xf numFmtId="0" fontId="8" fillId="0" borderId="20" xfId="0" quotePrefix="1" applyFont="1" applyBorder="1" applyAlignment="1">
      <alignment horizontal="center" vertical="top"/>
    </xf>
    <xf numFmtId="41" fontId="19" fillId="0" borderId="20" xfId="0" applyNumberFormat="1" applyFont="1" applyBorder="1" applyAlignment="1">
      <alignment vertical="top"/>
    </xf>
    <xf numFmtId="0" fontId="19" fillId="0" borderId="20" xfId="0" quotePrefix="1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43" fontId="8" fillId="0" borderId="20" xfId="1" applyFont="1" applyBorder="1" applyAlignment="1">
      <alignment horizontal="center" vertical="top"/>
    </xf>
    <xf numFmtId="41" fontId="19" fillId="0" borderId="20" xfId="0" applyNumberFormat="1" applyFont="1" applyBorder="1" applyAlignment="1">
      <alignment horizontal="justify" vertical="top"/>
    </xf>
    <xf numFmtId="49" fontId="19" fillId="0" borderId="20" xfId="0" applyNumberFormat="1" applyFont="1" applyBorder="1" applyAlignment="1">
      <alignment horizontal="center" vertical="top"/>
    </xf>
    <xf numFmtId="41" fontId="19" fillId="0" borderId="20" xfId="0" applyNumberFormat="1" applyFont="1" applyBorder="1" applyAlignment="1">
      <alignment horizontal="justify" vertical="top" wrapText="1"/>
    </xf>
    <xf numFmtId="41" fontId="19" fillId="0" borderId="20" xfId="0" applyNumberFormat="1" applyFont="1" applyFill="1" applyBorder="1" applyAlignment="1">
      <alignment horizontal="justify" vertical="top" wrapText="1"/>
    </xf>
    <xf numFmtId="187" fontId="8" fillId="0" borderId="20" xfId="0" applyNumberFormat="1" applyFont="1" applyFill="1" applyBorder="1" applyAlignment="1">
      <alignment vertical="top"/>
    </xf>
    <xf numFmtId="0" fontId="5" fillId="0" borderId="29" xfId="0" applyFont="1" applyBorder="1" applyAlignment="1">
      <alignment horizontal="right" vertical="top"/>
    </xf>
    <xf numFmtId="0" fontId="5" fillId="0" borderId="29" xfId="0" applyFont="1" applyBorder="1" applyAlignment="1">
      <alignment horizontal="center" vertical="top"/>
    </xf>
    <xf numFmtId="0" fontId="5" fillId="0" borderId="29" xfId="0" applyFont="1" applyBorder="1" applyAlignment="1">
      <alignment vertical="top" wrapText="1"/>
    </xf>
    <xf numFmtId="187" fontId="8" fillId="0" borderId="21" xfId="1" applyNumberFormat="1" applyFont="1" applyFill="1" applyBorder="1" applyAlignment="1">
      <alignment vertical="top" wrapText="1"/>
    </xf>
    <xf numFmtId="187" fontId="8" fillId="0" borderId="21" xfId="1" applyNumberFormat="1" applyFont="1" applyFill="1" applyBorder="1" applyAlignment="1">
      <alignment horizontal="right" vertical="top" wrapText="1"/>
    </xf>
    <xf numFmtId="0" fontId="8" fillId="0" borderId="21" xfId="0" applyFont="1" applyFill="1" applyBorder="1" applyAlignment="1">
      <alignment horizontal="right" vertical="top" wrapText="1"/>
    </xf>
    <xf numFmtId="17" fontId="8" fillId="0" borderId="21" xfId="0" applyNumberFormat="1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30" xfId="2" applyFont="1" applyBorder="1" applyAlignment="1">
      <alignment vertical="top" wrapText="1"/>
    </xf>
    <xf numFmtId="187" fontId="23" fillId="0" borderId="29" xfId="1" applyNumberFormat="1" applyFont="1" applyFill="1" applyBorder="1" applyAlignment="1">
      <alignment vertical="top"/>
    </xf>
    <xf numFmtId="41" fontId="8" fillId="0" borderId="29" xfId="1" applyNumberFormat="1" applyFont="1" applyBorder="1" applyAlignment="1">
      <alignment horizontal="left" vertical="top"/>
    </xf>
    <xf numFmtId="41" fontId="8" fillId="0" borderId="21" xfId="0" applyNumberFormat="1" applyFont="1" applyBorder="1" applyAlignment="1">
      <alignment horizontal="center" vertical="top"/>
    </xf>
    <xf numFmtId="17" fontId="8" fillId="0" borderId="21" xfId="0" applyNumberFormat="1" applyFont="1" applyBorder="1" applyAlignment="1">
      <alignment horizontal="center" vertical="top" wrapText="1"/>
    </xf>
    <xf numFmtId="41" fontId="8" fillId="0" borderId="29" xfId="1" applyNumberFormat="1" applyFont="1" applyBorder="1" applyAlignment="1">
      <alignment horizontal="center" vertical="top" wrapText="1"/>
    </xf>
    <xf numFmtId="41" fontId="8" fillId="0" borderId="29" xfId="0" applyNumberFormat="1" applyFont="1" applyBorder="1" applyAlignment="1">
      <alignment vertical="top" wrapText="1"/>
    </xf>
    <xf numFmtId="187" fontId="8" fillId="0" borderId="21" xfId="1" applyNumberFormat="1" applyFont="1" applyBorder="1" applyAlignment="1">
      <alignment vertical="top" wrapText="1"/>
    </xf>
    <xf numFmtId="43" fontId="8" fillId="0" borderId="21" xfId="1" applyFont="1" applyBorder="1" applyAlignment="1">
      <alignment vertical="top" wrapText="1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vertical="top"/>
    </xf>
    <xf numFmtId="0" fontId="8" fillId="0" borderId="28" xfId="0" applyFont="1" applyFill="1" applyBorder="1" applyAlignment="1">
      <alignment vertical="top" wrapText="1"/>
    </xf>
    <xf numFmtId="17" fontId="8" fillId="0" borderId="28" xfId="0" applyNumberFormat="1" applyFont="1" applyFill="1" applyBorder="1" applyAlignment="1">
      <alignment horizontal="center" vertical="top"/>
    </xf>
    <xf numFmtId="0" fontId="8" fillId="0" borderId="10" xfId="2" applyFont="1" applyFill="1" applyBorder="1" applyAlignment="1">
      <alignment horizontal="left" vertical="top"/>
    </xf>
    <xf numFmtId="187" fontId="8" fillId="0" borderId="20" xfId="12" applyNumberFormat="1" applyFont="1" applyBorder="1" applyAlignment="1">
      <alignment horizontal="right" vertical="top"/>
    </xf>
    <xf numFmtId="0" fontId="19" fillId="0" borderId="20" xfId="0" applyFont="1" applyBorder="1" applyAlignment="1">
      <alignment horizontal="center"/>
    </xf>
    <xf numFmtId="41" fontId="8" fillId="0" borderId="29" xfId="1" applyNumberFormat="1" applyFont="1" applyFill="1" applyBorder="1" applyAlignment="1">
      <alignment horizontal="left" vertical="top" wrapText="1"/>
    </xf>
    <xf numFmtId="187" fontId="30" fillId="0" borderId="9" xfId="0" applyNumberFormat="1" applyFont="1" applyFill="1" applyBorder="1" applyAlignment="1">
      <alignment horizontal="center" vertical="top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top" wrapText="1"/>
    </xf>
    <xf numFmtId="0" fontId="30" fillId="0" borderId="9" xfId="0" applyFont="1" applyFill="1" applyBorder="1" applyAlignment="1">
      <alignment horizontal="center" vertical="top" wrapText="1"/>
    </xf>
    <xf numFmtId="0" fontId="30" fillId="0" borderId="0" xfId="2" applyFont="1" applyFill="1" applyAlignment="1">
      <alignment horizontal="center" vertical="top"/>
    </xf>
    <xf numFmtId="0" fontId="30" fillId="0" borderId="0" xfId="2" applyFont="1" applyFill="1" applyAlignment="1">
      <alignment horizontal="center" vertical="top" wrapText="1"/>
    </xf>
    <xf numFmtId="189" fontId="19" fillId="0" borderId="19" xfId="0" applyNumberFormat="1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vertical="top" wrapText="1"/>
    </xf>
    <xf numFmtId="41" fontId="19" fillId="0" borderId="20" xfId="1" applyNumberFormat="1" applyFont="1" applyFill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8" fillId="0" borderId="9" xfId="2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5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top"/>
    </xf>
    <xf numFmtId="0" fontId="8" fillId="0" borderId="1" xfId="2" applyFont="1" applyBorder="1" applyAlignment="1">
      <alignment horizontal="left" vertical="top" wrapText="1"/>
    </xf>
    <xf numFmtId="0" fontId="8" fillId="0" borderId="20" xfId="0" applyFont="1" applyBorder="1"/>
    <xf numFmtId="187" fontId="8" fillId="0" borderId="20" xfId="0" applyNumberFormat="1" applyFont="1" applyBorder="1" applyAlignment="1">
      <alignment horizontal="center" vertical="top"/>
    </xf>
    <xf numFmtId="0" fontId="8" fillId="0" borderId="20" xfId="0" applyNumberFormat="1" applyFont="1" applyBorder="1" applyAlignment="1">
      <alignment horizontal="right" vertical="top" wrapText="1"/>
    </xf>
    <xf numFmtId="0" fontId="8" fillId="0" borderId="20" xfId="0" applyNumberFormat="1" applyFont="1" applyBorder="1" applyAlignment="1">
      <alignment horizontal="left" vertical="top" wrapText="1"/>
    </xf>
    <xf numFmtId="0" fontId="8" fillId="0" borderId="20" xfId="0" applyNumberFormat="1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8" fillId="0" borderId="20" xfId="0" applyFont="1" applyBorder="1" applyAlignment="1">
      <alignment horizontal="right"/>
    </xf>
    <xf numFmtId="0" fontId="23" fillId="0" borderId="17" xfId="2" applyNumberFormat="1" applyFont="1" applyFill="1" applyBorder="1" applyAlignment="1">
      <alignment horizontal="center" vertical="top" wrapText="1"/>
    </xf>
    <xf numFmtId="189" fontId="19" fillId="0" borderId="19" xfId="0" applyNumberFormat="1" applyFont="1" applyBorder="1" applyAlignment="1">
      <alignment horizontal="center" vertical="top" wrapText="1"/>
    </xf>
    <xf numFmtId="41" fontId="19" fillId="0" borderId="20" xfId="1" applyNumberFormat="1" applyFont="1" applyBorder="1" applyAlignment="1">
      <alignment horizontal="left" vertical="top" wrapText="1"/>
    </xf>
    <xf numFmtId="197" fontId="19" fillId="0" borderId="20" xfId="1" applyNumberFormat="1" applyFont="1" applyFill="1" applyBorder="1" applyAlignment="1">
      <alignment vertical="top"/>
    </xf>
    <xf numFmtId="187" fontId="19" fillId="0" borderId="20" xfId="1" applyNumberFormat="1" applyFont="1" applyBorder="1" applyAlignment="1">
      <alignment horizontal="right" vertical="top"/>
    </xf>
    <xf numFmtId="187" fontId="19" fillId="6" borderId="20" xfId="10" applyNumberFormat="1" applyFont="1" applyFill="1" applyBorder="1" applyAlignment="1">
      <alignment vertical="top" wrapText="1"/>
    </xf>
    <xf numFmtId="0" fontId="19" fillId="0" borderId="20" xfId="0" applyFont="1" applyFill="1" applyBorder="1" applyAlignment="1">
      <alignment horizontal="right" vertical="top"/>
    </xf>
    <xf numFmtId="43" fontId="8" fillId="0" borderId="20" xfId="1" applyFont="1" applyBorder="1" applyAlignment="1">
      <alignment horizontal="center" vertical="top" wrapText="1"/>
    </xf>
    <xf numFmtId="41" fontId="5" fillId="0" borderId="20" xfId="0" applyNumberFormat="1" applyFont="1" applyFill="1" applyBorder="1" applyAlignment="1">
      <alignment horizontal="right" vertical="top"/>
    </xf>
    <xf numFmtId="0" fontId="19" fillId="0" borderId="18" xfId="0" applyFont="1" applyFill="1" applyBorder="1" applyAlignment="1">
      <alignment horizontal="left" vertical="top" wrapText="1"/>
    </xf>
    <xf numFmtId="187" fontId="19" fillId="0" borderId="20" xfId="30" applyNumberFormat="1" applyFont="1" applyFill="1" applyBorder="1" applyAlignment="1">
      <alignment vertical="top" wrapText="1"/>
    </xf>
    <xf numFmtId="0" fontId="19" fillId="0" borderId="20" xfId="0" applyFont="1" applyFill="1" applyBorder="1" applyAlignment="1">
      <alignment horizontal="right" vertical="top" wrapText="1"/>
    </xf>
    <xf numFmtId="0" fontId="8" fillId="0" borderId="31" xfId="0" applyFont="1" applyBorder="1" applyAlignment="1">
      <alignment horizontal="justify" vertical="top" wrapText="1"/>
    </xf>
    <xf numFmtId="41" fontId="8" fillId="0" borderId="28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right" vertical="top" wrapText="1"/>
    </xf>
    <xf numFmtId="41" fontId="19" fillId="0" borderId="20" xfId="0" applyNumberFormat="1" applyFont="1" applyFill="1" applyBorder="1" applyAlignment="1">
      <alignment vertical="top" wrapText="1"/>
    </xf>
    <xf numFmtId="0" fontId="19" fillId="0" borderId="33" xfId="2" applyFont="1" applyFill="1" applyBorder="1" applyAlignment="1">
      <alignment horizontal="left" vertical="top"/>
    </xf>
    <xf numFmtId="0" fontId="19" fillId="0" borderId="31" xfId="2" applyFont="1" applyFill="1" applyBorder="1" applyAlignment="1">
      <alignment horizontal="left" vertical="top"/>
    </xf>
    <xf numFmtId="0" fontId="19" fillId="0" borderId="34" xfId="2" applyNumberFormat="1" applyFont="1" applyFill="1" applyBorder="1" applyAlignment="1">
      <alignment horizontal="right"/>
    </xf>
    <xf numFmtId="189" fontId="19" fillId="0" borderId="35" xfId="0" applyNumberFormat="1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left" vertical="top" wrapText="1"/>
    </xf>
    <xf numFmtId="187" fontId="19" fillId="0" borderId="28" xfId="30" applyNumberFormat="1" applyFont="1" applyFill="1" applyBorder="1" applyAlignment="1">
      <alignment vertical="top" wrapText="1"/>
    </xf>
    <xf numFmtId="41" fontId="19" fillId="0" borderId="28" xfId="1" applyNumberFormat="1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vertical="top" wrapText="1"/>
    </xf>
    <xf numFmtId="41" fontId="19" fillId="0" borderId="28" xfId="0" applyNumberFormat="1" applyFont="1" applyFill="1" applyBorder="1" applyAlignment="1">
      <alignment vertical="top" wrapText="1"/>
    </xf>
    <xf numFmtId="0" fontId="19" fillId="0" borderId="28" xfId="0" applyFont="1" applyFill="1" applyBorder="1" applyAlignment="1">
      <alignment horizontal="right" vertical="top" wrapText="1"/>
    </xf>
    <xf numFmtId="0" fontId="19" fillId="0" borderId="28" xfId="0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center" vertical="top" wrapText="1"/>
    </xf>
    <xf numFmtId="0" fontId="19" fillId="0" borderId="28" xfId="2" applyFont="1" applyFill="1" applyBorder="1" applyAlignment="1">
      <alignment horizontal="center" vertical="top" wrapText="1"/>
    </xf>
    <xf numFmtId="41" fontId="8" fillId="0" borderId="16" xfId="0" applyNumberFormat="1" applyFont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43" fontId="8" fillId="0" borderId="28" xfId="1" applyFont="1" applyBorder="1" applyAlignment="1">
      <alignment vertical="top"/>
    </xf>
    <xf numFmtId="187" fontId="8" fillId="0" borderId="28" xfId="1" applyNumberFormat="1" applyFont="1" applyBorder="1" applyAlignment="1">
      <alignment vertical="top"/>
    </xf>
    <xf numFmtId="187" fontId="19" fillId="0" borderId="20" xfId="1" applyNumberFormat="1" applyFont="1" applyBorder="1" applyAlignment="1">
      <alignment horizontal="left" vertical="top" wrapText="1"/>
    </xf>
    <xf numFmtId="0" fontId="19" fillId="0" borderId="20" xfId="0" applyNumberFormat="1" applyFont="1" applyBorder="1" applyAlignment="1">
      <alignment horizontal="right" vertical="top" wrapText="1"/>
    </xf>
    <xf numFmtId="0" fontId="19" fillId="0" borderId="20" xfId="0" applyNumberFormat="1" applyFont="1" applyBorder="1" applyAlignment="1">
      <alignment horizontal="left" vertical="top" wrapText="1"/>
    </xf>
    <xf numFmtId="0" fontId="19" fillId="0" borderId="20" xfId="0" applyNumberFormat="1" applyFont="1" applyBorder="1" applyAlignment="1">
      <alignment horizontal="center" vertical="top" wrapText="1"/>
    </xf>
    <xf numFmtId="187" fontId="5" fillId="4" borderId="5" xfId="3" applyNumberFormat="1" applyFont="1" applyFill="1" applyBorder="1" applyAlignment="1">
      <alignment horizontal="right" vertical="top" wrapText="1"/>
    </xf>
    <xf numFmtId="188" fontId="5" fillId="4" borderId="5" xfId="3" applyNumberFormat="1" applyFont="1" applyFill="1" applyBorder="1" applyAlignment="1">
      <alignment horizontal="center" vertical="top" wrapText="1"/>
    </xf>
    <xf numFmtId="15" fontId="5" fillId="4" borderId="5" xfId="4" applyNumberFormat="1" applyFont="1" applyFill="1" applyBorder="1" applyAlignment="1">
      <alignment horizontal="left" vertical="top" wrapText="1"/>
    </xf>
    <xf numFmtId="0" fontId="8" fillId="0" borderId="16" xfId="0" applyFont="1" applyBorder="1" applyAlignment="1">
      <alignment vertical="top"/>
    </xf>
    <xf numFmtId="0" fontId="23" fillId="0" borderId="17" xfId="2" applyNumberFormat="1" applyFont="1" applyFill="1" applyBorder="1" applyAlignment="1">
      <alignment horizontal="center" vertical="top"/>
    </xf>
    <xf numFmtId="43" fontId="19" fillId="0" borderId="20" xfId="1" applyFont="1" applyBorder="1" applyAlignment="1">
      <alignment horizontal="center" vertical="top"/>
    </xf>
    <xf numFmtId="187" fontId="19" fillId="0" borderId="20" xfId="0" applyNumberFormat="1" applyFont="1" applyBorder="1" applyAlignment="1">
      <alignment horizontal="center" vertical="top"/>
    </xf>
    <xf numFmtId="43" fontId="8" fillId="0" borderId="28" xfId="1" applyFont="1" applyBorder="1" applyAlignment="1">
      <alignment horizontal="center" vertical="top"/>
    </xf>
    <xf numFmtId="0" fontId="8" fillId="0" borderId="28" xfId="0" applyNumberFormat="1" applyFont="1" applyBorder="1" applyAlignment="1">
      <alignment horizontal="right" vertical="top" wrapText="1"/>
    </xf>
    <xf numFmtId="0" fontId="8" fillId="0" borderId="28" xfId="0" applyNumberFormat="1" applyFont="1" applyBorder="1" applyAlignment="1">
      <alignment horizontal="left" vertical="top" wrapText="1"/>
    </xf>
    <xf numFmtId="0" fontId="8" fillId="0" borderId="28" xfId="0" applyNumberFormat="1" applyFont="1" applyBorder="1" applyAlignment="1">
      <alignment horizontal="center" vertical="top" wrapText="1"/>
    </xf>
    <xf numFmtId="189" fontId="19" fillId="0" borderId="19" xfId="19" applyNumberFormat="1" applyFont="1" applyBorder="1" applyAlignment="1">
      <alignment horizontal="center" vertical="top" wrapText="1"/>
    </xf>
    <xf numFmtId="187" fontId="8" fillId="0" borderId="28" xfId="1" applyNumberFormat="1" applyFont="1" applyFill="1" applyBorder="1" applyAlignment="1">
      <alignment horizontal="right" vertical="top"/>
    </xf>
    <xf numFmtId="0" fontId="19" fillId="0" borderId="28" xfId="0" applyFont="1" applyBorder="1" applyAlignment="1">
      <alignment horizontal="left" vertical="top" wrapText="1"/>
    </xf>
    <xf numFmtId="0" fontId="8" fillId="0" borderId="16" xfId="0" quotePrefix="1" applyFont="1" applyBorder="1" applyAlignment="1">
      <alignment horizontal="right" vertical="top"/>
    </xf>
    <xf numFmtId="41" fontId="8" fillId="0" borderId="16" xfId="0" quotePrefix="1" applyNumberFormat="1" applyFont="1" applyBorder="1" applyAlignment="1">
      <alignment horizontal="right" vertical="top"/>
    </xf>
    <xf numFmtId="0" fontId="23" fillId="0" borderId="17" xfId="2" applyFont="1" applyFill="1" applyBorder="1" applyAlignment="1">
      <alignment horizontal="left" vertical="top"/>
    </xf>
    <xf numFmtId="0" fontId="23" fillId="0" borderId="18" xfId="2" applyFont="1" applyFill="1" applyBorder="1" applyAlignment="1">
      <alignment horizontal="left" vertical="top"/>
    </xf>
    <xf numFmtId="49" fontId="19" fillId="0" borderId="18" xfId="29" applyNumberFormat="1" applyFont="1" applyFill="1" applyBorder="1" applyAlignment="1">
      <alignment horizontal="left" vertical="top" wrapText="1"/>
    </xf>
    <xf numFmtId="43" fontId="19" fillId="0" borderId="20" xfId="1" applyFont="1" applyFill="1" applyBorder="1" applyAlignment="1">
      <alignment horizontal="right" vertical="top"/>
    </xf>
    <xf numFmtId="0" fontId="8" fillId="0" borderId="9" xfId="0" applyFont="1" applyBorder="1" applyAlignment="1">
      <alignment horizontal="right" vertical="top" wrapText="1"/>
    </xf>
    <xf numFmtId="17" fontId="8" fillId="0" borderId="9" xfId="0" applyNumberFormat="1" applyFont="1" applyBorder="1" applyAlignment="1">
      <alignment horizontal="center" vertical="top" wrapText="1"/>
    </xf>
    <xf numFmtId="0" fontId="23" fillId="0" borderId="19" xfId="2" applyFont="1" applyFill="1" applyBorder="1" applyAlignment="1">
      <alignment horizontal="center" vertical="top" wrapText="1"/>
    </xf>
    <xf numFmtId="43" fontId="19" fillId="0" borderId="20" xfId="1" applyFont="1" applyBorder="1" applyAlignment="1">
      <alignment vertical="top" wrapText="1"/>
    </xf>
    <xf numFmtId="187" fontId="19" fillId="0" borderId="20" xfId="1" applyNumberFormat="1" applyFont="1" applyFill="1" applyBorder="1" applyAlignment="1">
      <alignment horizontal="left" vertical="top" wrapText="1"/>
    </xf>
    <xf numFmtId="0" fontId="19" fillId="0" borderId="20" xfId="0" applyFont="1" applyBorder="1" applyAlignment="1">
      <alignment horizontal="right" vertical="top" wrapText="1"/>
    </xf>
    <xf numFmtId="0" fontId="23" fillId="0" borderId="33" xfId="2" applyFont="1" applyFill="1" applyBorder="1" applyAlignment="1">
      <alignment horizontal="left" vertical="top"/>
    </xf>
    <xf numFmtId="17" fontId="19" fillId="0" borderId="28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right" vertical="top"/>
    </xf>
    <xf numFmtId="197" fontId="8" fillId="0" borderId="20" xfId="1" applyNumberFormat="1" applyFont="1" applyBorder="1" applyAlignment="1">
      <alignment vertical="top"/>
    </xf>
    <xf numFmtId="197" fontId="8" fillId="0" borderId="20" xfId="0" applyNumberFormat="1" applyFont="1" applyBorder="1" applyAlignment="1">
      <alignment vertical="top"/>
    </xf>
    <xf numFmtId="197" fontId="19" fillId="0" borderId="20" xfId="1" applyNumberFormat="1" applyFont="1" applyBorder="1" applyAlignment="1">
      <alignment vertical="top"/>
    </xf>
    <xf numFmtId="43" fontId="19" fillId="0" borderId="20" xfId="1" applyFont="1" applyFill="1" applyBorder="1" applyAlignment="1">
      <alignment vertical="top" wrapText="1"/>
    </xf>
    <xf numFmtId="0" fontId="23" fillId="0" borderId="34" xfId="2" applyNumberFormat="1" applyFont="1" applyFill="1" applyBorder="1" applyAlignment="1">
      <alignment horizontal="center" vertical="top"/>
    </xf>
    <xf numFmtId="189" fontId="19" fillId="0" borderId="35" xfId="0" applyNumberFormat="1" applyFont="1" applyBorder="1" applyAlignment="1">
      <alignment horizontal="center" vertical="top" wrapText="1"/>
    </xf>
    <xf numFmtId="187" fontId="8" fillId="0" borderId="16" xfId="1" applyNumberFormat="1" applyFont="1" applyBorder="1" applyAlignment="1">
      <alignment vertical="top"/>
    </xf>
    <xf numFmtId="43" fontId="8" fillId="0" borderId="9" xfId="1" applyFont="1" applyBorder="1" applyAlignment="1">
      <alignment vertical="top"/>
    </xf>
    <xf numFmtId="41" fontId="8" fillId="0" borderId="28" xfId="0" applyNumberFormat="1" applyFont="1" applyBorder="1" applyAlignment="1">
      <alignment horizontal="right" vertical="top"/>
    </xf>
    <xf numFmtId="187" fontId="8" fillId="0" borderId="16" xfId="0" applyNumberFormat="1" applyFont="1" applyBorder="1" applyAlignment="1">
      <alignment vertical="top"/>
    </xf>
    <xf numFmtId="0" fontId="19" fillId="0" borderId="18" xfId="19" applyFont="1" applyBorder="1" applyAlignment="1">
      <alignment vertical="top" wrapText="1"/>
    </xf>
    <xf numFmtId="187" fontId="19" fillId="0" borderId="20" xfId="10" applyNumberFormat="1" applyFont="1" applyFill="1" applyBorder="1" applyAlignment="1">
      <alignment vertical="top" wrapText="1"/>
    </xf>
    <xf numFmtId="187" fontId="19" fillId="0" borderId="20" xfId="0" applyNumberFormat="1" applyFont="1" applyBorder="1" applyAlignment="1">
      <alignment vertical="top"/>
    </xf>
    <xf numFmtId="43" fontId="19" fillId="0" borderId="20" xfId="1" applyFont="1" applyBorder="1" applyAlignment="1">
      <alignment horizontal="right" vertical="top"/>
    </xf>
    <xf numFmtId="41" fontId="8" fillId="0" borderId="9" xfId="0" applyNumberFormat="1" applyFont="1" applyBorder="1" applyAlignment="1">
      <alignment horizontal="center" vertical="top"/>
    </xf>
    <xf numFmtId="0" fontId="23" fillId="0" borderId="17" xfId="2" applyNumberFormat="1" applyFont="1" applyFill="1" applyBorder="1" applyAlignment="1">
      <alignment horizontal="right"/>
    </xf>
    <xf numFmtId="41" fontId="19" fillId="0" borderId="20" xfId="10" applyNumberFormat="1" applyFont="1" applyFill="1" applyBorder="1" applyAlignment="1">
      <alignment horizontal="center" vertical="top" wrapText="1"/>
    </xf>
    <xf numFmtId="49" fontId="19" fillId="0" borderId="18" xfId="12" applyNumberFormat="1" applyFont="1" applyFill="1" applyBorder="1" applyAlignment="1">
      <alignment vertical="top" wrapText="1"/>
    </xf>
    <xf numFmtId="0" fontId="23" fillId="0" borderId="20" xfId="2" applyFont="1" applyFill="1" applyBorder="1" applyAlignment="1">
      <alignment vertical="top" wrapText="1"/>
    </xf>
    <xf numFmtId="0" fontId="23" fillId="0" borderId="20" xfId="2" applyFont="1" applyFill="1" applyBorder="1" applyAlignment="1">
      <alignment vertical="top"/>
    </xf>
    <xf numFmtId="0" fontId="19" fillId="0" borderId="20" xfId="0" quotePrefix="1" applyFont="1" applyFill="1" applyBorder="1" applyAlignment="1">
      <alignment horizontal="center" vertical="top"/>
    </xf>
    <xf numFmtId="41" fontId="8" fillId="0" borderId="16" xfId="0" applyNumberFormat="1" applyFont="1" applyBorder="1" applyAlignment="1">
      <alignment horizontal="right" vertical="top"/>
    </xf>
    <xf numFmtId="49" fontId="8" fillId="0" borderId="16" xfId="0" applyNumberFormat="1" applyFont="1" applyBorder="1" applyAlignment="1">
      <alignment horizontal="center" vertical="top"/>
    </xf>
    <xf numFmtId="43" fontId="8" fillId="2" borderId="12" xfId="1" applyFont="1" applyFill="1" applyBorder="1" applyAlignment="1">
      <alignment horizontal="right" vertical="top"/>
    </xf>
    <xf numFmtId="43" fontId="8" fillId="3" borderId="5" xfId="1" applyFont="1" applyFill="1" applyBorder="1" applyAlignment="1">
      <alignment horizontal="right" vertical="top"/>
    </xf>
    <xf numFmtId="0" fontId="19" fillId="0" borderId="20" xfId="0" applyFont="1" applyBorder="1"/>
    <xf numFmtId="0" fontId="8" fillId="0" borderId="21" xfId="0" applyFont="1" applyFill="1" applyBorder="1" applyAlignment="1">
      <alignment vertical="top"/>
    </xf>
    <xf numFmtId="0" fontId="8" fillId="0" borderId="9" xfId="0" applyFont="1" applyBorder="1" applyAlignment="1">
      <alignment vertical="top"/>
    </xf>
    <xf numFmtId="0" fontId="19" fillId="0" borderId="17" xfId="2" applyNumberFormat="1" applyFont="1" applyFill="1" applyBorder="1" applyAlignment="1">
      <alignment horizontal="right"/>
    </xf>
    <xf numFmtId="194" fontId="19" fillId="0" borderId="19" xfId="19" applyNumberFormat="1" applyFont="1" applyBorder="1" applyAlignment="1">
      <alignment horizontal="center" vertical="top" wrapText="1"/>
    </xf>
    <xf numFmtId="0" fontId="19" fillId="0" borderId="18" xfId="9" applyFont="1" applyBorder="1" applyAlignment="1">
      <alignment horizontal="left" vertical="top" wrapText="1"/>
    </xf>
    <xf numFmtId="187" fontId="19" fillId="0" borderId="20" xfId="30" applyNumberFormat="1" applyFont="1" applyBorder="1" applyAlignment="1">
      <alignment vertical="top" wrapText="1"/>
    </xf>
    <xf numFmtId="0" fontId="19" fillId="5" borderId="20" xfId="2" applyFont="1" applyFill="1" applyBorder="1" applyAlignment="1">
      <alignment vertical="top" wrapText="1"/>
    </xf>
    <xf numFmtId="0" fontId="19" fillId="5" borderId="20" xfId="2" applyFont="1" applyFill="1" applyBorder="1" applyAlignment="1">
      <alignment vertical="top"/>
    </xf>
    <xf numFmtId="0" fontId="30" fillId="0" borderId="9" xfId="2" applyFont="1" applyFill="1" applyBorder="1" applyAlignment="1">
      <alignment horizontal="center" vertical="center"/>
    </xf>
    <xf numFmtId="0" fontId="30" fillId="0" borderId="9" xfId="2" applyFont="1" applyFill="1" applyBorder="1" applyAlignment="1">
      <alignment horizontal="center" vertical="center" wrapText="1"/>
    </xf>
    <xf numFmtId="187" fontId="19" fillId="0" borderId="20" xfId="1" applyNumberFormat="1" applyFont="1" applyFill="1" applyBorder="1" applyAlignment="1">
      <alignment horizontal="right" vertical="top" wrapText="1"/>
    </xf>
    <xf numFmtId="43" fontId="8" fillId="0" borderId="20" xfId="1" applyFont="1" applyBorder="1" applyAlignment="1">
      <alignment horizontal="right" vertical="top" wrapText="1"/>
    </xf>
    <xf numFmtId="189" fontId="19" fillId="0" borderId="19" xfId="0" applyNumberFormat="1" applyFont="1" applyBorder="1" applyAlignment="1">
      <alignment horizontal="center" vertical="top"/>
    </xf>
    <xf numFmtId="41" fontId="19" fillId="0" borderId="20" xfId="1" applyNumberFormat="1" applyFont="1" applyBorder="1" applyAlignment="1">
      <alignment horizontal="left" vertical="top"/>
    </xf>
    <xf numFmtId="0" fontId="19" fillId="0" borderId="20" xfId="7" applyNumberFormat="1" applyFont="1" applyFill="1" applyBorder="1" applyAlignment="1">
      <alignment horizontal="left" vertical="top" wrapText="1"/>
    </xf>
    <xf numFmtId="0" fontId="19" fillId="0" borderId="19" xfId="0" applyFont="1" applyBorder="1" applyAlignment="1">
      <alignment vertical="top" wrapText="1"/>
    </xf>
    <xf numFmtId="0" fontId="19" fillId="0" borderId="18" xfId="0" applyFont="1" applyBorder="1" applyAlignment="1">
      <alignment horizontal="left" vertical="top" wrapText="1"/>
    </xf>
    <xf numFmtId="196" fontId="19" fillId="0" borderId="20" xfId="1" applyNumberFormat="1" applyFont="1" applyFill="1" applyBorder="1" applyAlignment="1">
      <alignment vertical="top" wrapText="1"/>
    </xf>
    <xf numFmtId="187" fontId="19" fillId="0" borderId="20" xfId="1" applyNumberFormat="1" applyFont="1" applyBorder="1" applyAlignment="1">
      <alignment horizontal="right" vertical="top" wrapText="1"/>
    </xf>
    <xf numFmtId="49" fontId="19" fillId="0" borderId="20" xfId="0" applyNumberFormat="1" applyFont="1" applyBorder="1" applyAlignment="1">
      <alignment horizontal="center" vertical="top" wrapText="1"/>
    </xf>
    <xf numFmtId="49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wrapText="1"/>
    </xf>
    <xf numFmtId="41" fontId="19" fillId="0" borderId="20" xfId="1" applyNumberFormat="1" applyFont="1" applyFill="1" applyBorder="1" applyAlignment="1">
      <alignment horizontal="left" vertical="top"/>
    </xf>
    <xf numFmtId="41" fontId="5" fillId="0" borderId="20" xfId="0" applyNumberFormat="1" applyFont="1" applyBorder="1" applyAlignment="1">
      <alignment vertical="top" wrapText="1"/>
    </xf>
    <xf numFmtId="43" fontId="19" fillId="0" borderId="20" xfId="1" applyFont="1" applyBorder="1" applyAlignment="1">
      <alignment horizontal="right" vertical="top" wrapText="1"/>
    </xf>
    <xf numFmtId="43" fontId="8" fillId="0" borderId="28" xfId="1" applyFont="1" applyBorder="1" applyAlignment="1">
      <alignment horizontal="right" vertical="top" wrapText="1"/>
    </xf>
    <xf numFmtId="0" fontId="8" fillId="0" borderId="20" xfId="0" applyFont="1" applyFill="1" applyBorder="1"/>
    <xf numFmtId="41" fontId="8" fillId="0" borderId="29" xfId="0" quotePrefix="1" applyNumberFormat="1" applyFont="1" applyBorder="1" applyAlignment="1">
      <alignment horizontal="right" vertical="top"/>
    </xf>
    <xf numFmtId="0" fontId="8" fillId="0" borderId="29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center" vertical="top"/>
    </xf>
    <xf numFmtId="41" fontId="8" fillId="0" borderId="21" xfId="0" quotePrefix="1" applyNumberFormat="1" applyFont="1" applyBorder="1" applyAlignment="1">
      <alignment horizontal="right" vertical="top"/>
    </xf>
    <xf numFmtId="0" fontId="8" fillId="0" borderId="21" xfId="0" applyFont="1" applyBorder="1" applyAlignment="1">
      <alignment horizontal="center" vertical="top"/>
    </xf>
    <xf numFmtId="0" fontId="19" fillId="0" borderId="18" xfId="0" applyNumberFormat="1" applyFont="1" applyFill="1" applyBorder="1" applyAlignment="1">
      <alignment vertical="top" wrapText="1"/>
    </xf>
    <xf numFmtId="15" fontId="19" fillId="0" borderId="20" xfId="0" applyNumberFormat="1" applyFont="1" applyFill="1" applyBorder="1" applyAlignment="1">
      <alignment horizontal="left" vertical="top" wrapText="1"/>
    </xf>
    <xf numFmtId="187" fontId="19" fillId="0" borderId="20" xfId="1" applyNumberFormat="1" applyFont="1" applyFill="1" applyBorder="1" applyAlignment="1">
      <alignment horizontal="right" vertical="top"/>
    </xf>
    <xf numFmtId="197" fontId="8" fillId="0" borderId="29" xfId="1" applyNumberFormat="1" applyFont="1" applyBorder="1" applyAlignment="1">
      <alignment vertical="top"/>
    </xf>
    <xf numFmtId="197" fontId="8" fillId="0" borderId="29" xfId="0" applyNumberFormat="1" applyFont="1" applyBorder="1" applyAlignment="1">
      <alignment vertical="top"/>
    </xf>
    <xf numFmtId="0" fontId="8" fillId="0" borderId="21" xfId="0" applyFont="1" applyBorder="1"/>
    <xf numFmtId="197" fontId="8" fillId="0" borderId="21" xfId="1" applyNumberFormat="1" applyFont="1" applyBorder="1" applyAlignment="1">
      <alignment vertical="top"/>
    </xf>
    <xf numFmtId="197" fontId="8" fillId="0" borderId="21" xfId="0" applyNumberFormat="1" applyFont="1" applyBorder="1" applyAlignment="1">
      <alignment vertical="top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194" fontId="19" fillId="0" borderId="19" xfId="2" applyNumberFormat="1" applyFont="1" applyBorder="1" applyAlignment="1">
      <alignment horizontal="center" vertical="top" wrapText="1"/>
    </xf>
    <xf numFmtId="41" fontId="19" fillId="0" borderId="20" xfId="0" applyNumberFormat="1" applyFont="1" applyFill="1" applyBorder="1" applyAlignment="1">
      <alignment horizontal="right" vertical="top"/>
    </xf>
    <xf numFmtId="0" fontId="19" fillId="4" borderId="20" xfId="2" applyFont="1" applyFill="1" applyBorder="1" applyAlignment="1">
      <alignment vertical="top"/>
    </xf>
    <xf numFmtId="0" fontId="19" fillId="4" borderId="20" xfId="2" applyFont="1" applyFill="1" applyBorder="1" applyAlignment="1">
      <alignment vertical="top" wrapText="1"/>
    </xf>
    <xf numFmtId="17" fontId="8" fillId="0" borderId="29" xfId="0" applyNumberFormat="1" applyFont="1" applyBorder="1" applyAlignment="1">
      <alignment horizontal="center" vertical="top" wrapText="1"/>
    </xf>
    <xf numFmtId="0" fontId="19" fillId="0" borderId="19" xfId="0" applyFont="1" applyFill="1" applyBorder="1" applyAlignment="1">
      <alignment vertical="top"/>
    </xf>
    <xf numFmtId="0" fontId="19" fillId="0" borderId="18" xfId="0" quotePrefix="1" applyFont="1" applyFill="1" applyBorder="1" applyAlignment="1">
      <alignment vertical="top" wrapText="1"/>
    </xf>
    <xf numFmtId="41" fontId="19" fillId="0" borderId="20" xfId="0" applyNumberFormat="1" applyFont="1" applyFill="1" applyBorder="1" applyAlignment="1">
      <alignment horizontal="left" vertical="top"/>
    </xf>
    <xf numFmtId="41" fontId="5" fillId="0" borderId="16" xfId="1" applyNumberFormat="1" applyFont="1" applyFill="1" applyBorder="1" applyAlignment="1">
      <alignment horizontal="left" vertical="top" wrapText="1"/>
    </xf>
    <xf numFmtId="49" fontId="8" fillId="0" borderId="29" xfId="0" applyNumberFormat="1" applyFont="1" applyBorder="1" applyAlignment="1">
      <alignment horizontal="center" vertical="top" wrapText="1"/>
    </xf>
    <xf numFmtId="41" fontId="19" fillId="0" borderId="20" xfId="0" applyNumberFormat="1" applyFont="1" applyBorder="1" applyAlignment="1">
      <alignment horizontal="left" vertical="top"/>
    </xf>
    <xf numFmtId="49" fontId="5" fillId="0" borderId="29" xfId="0" applyNumberFormat="1" applyFont="1" applyBorder="1" applyAlignment="1">
      <alignment horizontal="center" vertical="top" wrapText="1"/>
    </xf>
    <xf numFmtId="0" fontId="8" fillId="0" borderId="28" xfId="0" quotePrefix="1" applyFont="1" applyBorder="1" applyAlignment="1">
      <alignment horizontal="center" vertical="top"/>
    </xf>
    <xf numFmtId="187" fontId="19" fillId="0" borderId="20" xfId="1" applyNumberFormat="1" applyFont="1" applyBorder="1" applyAlignment="1">
      <alignment vertical="top"/>
    </xf>
    <xf numFmtId="49" fontId="8" fillId="0" borderId="20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/>
    </xf>
    <xf numFmtId="187" fontId="8" fillId="0" borderId="20" xfId="1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20" xfId="0" applyNumberFormat="1" applyFont="1" applyBorder="1" applyAlignment="1">
      <alignment horizontal="left" vertical="top" wrapText="1"/>
    </xf>
    <xf numFmtId="49" fontId="19" fillId="0" borderId="20" xfId="0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top"/>
    </xf>
    <xf numFmtId="0" fontId="8" fillId="0" borderId="2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top" wrapText="1"/>
    </xf>
    <xf numFmtId="0" fontId="5" fillId="8" borderId="12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7" xfId="2" applyFont="1" applyFill="1" applyBorder="1" applyAlignment="1">
      <alignment horizontal="center" vertical="top"/>
    </xf>
    <xf numFmtId="0" fontId="5" fillId="8" borderId="8" xfId="2" applyFont="1" applyFill="1" applyBorder="1" applyAlignment="1">
      <alignment horizontal="center" vertical="top"/>
    </xf>
    <xf numFmtId="0" fontId="5" fillId="8" borderId="0" xfId="2" applyFont="1" applyFill="1" applyBorder="1" applyAlignment="1">
      <alignment horizontal="center" vertical="top" wrapText="1"/>
    </xf>
    <xf numFmtId="0" fontId="11" fillId="8" borderId="6" xfId="0" applyFont="1" applyFill="1" applyBorder="1" applyAlignment="1">
      <alignment horizontal="center" vertical="top" wrapText="1"/>
    </xf>
    <xf numFmtId="0" fontId="11" fillId="8" borderId="12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vertical="top" wrapText="1"/>
    </xf>
    <xf numFmtId="17" fontId="8" fillId="0" borderId="29" xfId="0" applyNumberFormat="1" applyFont="1" applyFill="1" applyBorder="1" applyAlignment="1">
      <alignment horizontal="center" vertical="top" wrapText="1"/>
    </xf>
    <xf numFmtId="0" fontId="29" fillId="0" borderId="21" xfId="0" applyFont="1" applyBorder="1" applyAlignment="1">
      <alignment horizontal="left" vertical="top" wrapText="1"/>
    </xf>
    <xf numFmtId="0" fontId="5" fillId="0" borderId="24" xfId="2" applyFont="1" applyFill="1" applyBorder="1" applyAlignment="1">
      <alignment horizontal="center" vertical="top" wrapText="1"/>
    </xf>
    <xf numFmtId="0" fontId="5" fillId="0" borderId="23" xfId="2" applyFont="1" applyFill="1" applyBorder="1" applyAlignment="1">
      <alignment horizontal="left" vertical="top" wrapText="1"/>
    </xf>
    <xf numFmtId="0" fontId="8" fillId="0" borderId="21" xfId="2" applyFont="1" applyFill="1" applyBorder="1" applyAlignment="1">
      <alignment horizontal="center" vertical="top"/>
    </xf>
    <xf numFmtId="0" fontId="8" fillId="0" borderId="27" xfId="2" applyFont="1" applyFill="1" applyBorder="1" applyAlignment="1">
      <alignment horizontal="left" vertical="top"/>
    </xf>
    <xf numFmtId="189" fontId="8" fillId="0" borderId="25" xfId="2" applyNumberFormat="1" applyFont="1" applyFill="1" applyBorder="1" applyAlignment="1">
      <alignment horizontal="center" vertical="top" wrapText="1"/>
    </xf>
    <xf numFmtId="189" fontId="8" fillId="0" borderId="26" xfId="0" applyNumberFormat="1" applyFont="1" applyBorder="1" applyAlignment="1">
      <alignment horizontal="center" vertical="top" wrapText="1"/>
    </xf>
    <xf numFmtId="0" fontId="8" fillId="0" borderId="27" xfId="0" applyFont="1" applyBorder="1" applyAlignment="1">
      <alignment vertical="top" wrapText="1"/>
    </xf>
    <xf numFmtId="187" fontId="8" fillId="0" borderId="5" xfId="1" applyNumberFormat="1" applyFont="1" applyBorder="1" applyAlignment="1">
      <alignment vertical="top"/>
    </xf>
    <xf numFmtId="41" fontId="8" fillId="0" borderId="5" xfId="1" applyNumberFormat="1" applyFont="1" applyBorder="1" applyAlignment="1">
      <alignment horizontal="left" vertical="top" wrapText="1"/>
    </xf>
    <xf numFmtId="187" fontId="8" fillId="0" borderId="5" xfId="1" applyNumberFormat="1" applyFont="1" applyBorder="1" applyAlignment="1">
      <alignment horizontal="right" vertical="top"/>
    </xf>
    <xf numFmtId="0" fontId="8" fillId="0" borderId="5" xfId="0" applyNumberFormat="1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4" fillId="0" borderId="21" xfId="2" applyFont="1" applyFill="1" applyBorder="1" applyAlignment="1">
      <alignment horizontal="center" vertical="top"/>
    </xf>
    <xf numFmtId="0" fontId="4" fillId="0" borderId="20" xfId="2" applyFont="1" applyFill="1" applyBorder="1" applyAlignment="1">
      <alignment horizontal="center" vertical="top"/>
    </xf>
    <xf numFmtId="187" fontId="5" fillId="0" borderId="20" xfId="1" applyNumberFormat="1" applyFont="1" applyBorder="1" applyAlignment="1">
      <alignment vertical="top" wrapText="1"/>
    </xf>
    <xf numFmtId="49" fontId="5" fillId="0" borderId="20" xfId="0" applyNumberFormat="1" applyFont="1" applyFill="1" applyBorder="1" applyAlignment="1">
      <alignment horizontal="center" vertical="top" wrapText="1"/>
    </xf>
    <xf numFmtId="3" fontId="8" fillId="0" borderId="20" xfId="0" quotePrefix="1" applyNumberFormat="1" applyFont="1" applyBorder="1" applyAlignment="1">
      <alignment vertical="top"/>
    </xf>
    <xf numFmtId="0" fontId="8" fillId="0" borderId="20" xfId="0" quotePrefix="1" applyFont="1" applyBorder="1" applyAlignment="1">
      <alignment horizontal="center" vertical="top" wrapText="1"/>
    </xf>
    <xf numFmtId="0" fontId="4" fillId="0" borderId="20" xfId="2" applyFont="1" applyFill="1" applyBorder="1" applyAlignment="1">
      <alignment horizontal="left" vertical="top"/>
    </xf>
    <xf numFmtId="3" fontId="8" fillId="0" borderId="20" xfId="0" applyNumberFormat="1" applyFont="1" applyBorder="1" applyAlignment="1"/>
    <xf numFmtId="0" fontId="7" fillId="0" borderId="20" xfId="0" applyFont="1" applyBorder="1" applyAlignment="1">
      <alignment horizontal="center" vertical="top" wrapText="1"/>
    </xf>
    <xf numFmtId="187" fontId="5" fillId="4" borderId="5" xfId="3" applyNumberFormat="1" applyFont="1" applyFill="1" applyBorder="1" applyAlignment="1">
      <alignment horizontal="center" vertical="top" wrapText="1"/>
    </xf>
    <xf numFmtId="15" fontId="5" fillId="4" borderId="5" xfId="4" applyNumberFormat="1" applyFont="1" applyFill="1" applyBorder="1" applyAlignment="1">
      <alignment horizontal="center" vertical="top" wrapText="1"/>
    </xf>
    <xf numFmtId="0" fontId="4" fillId="4" borderId="5" xfId="2" applyFont="1" applyFill="1" applyBorder="1" applyAlignment="1">
      <alignment horizontal="center" vertical="top"/>
    </xf>
    <xf numFmtId="43" fontId="8" fillId="0" borderId="21" xfId="1" applyFont="1" applyBorder="1" applyAlignment="1">
      <alignment vertical="top"/>
    </xf>
    <xf numFmtId="0" fontId="8" fillId="0" borderId="5" xfId="2" applyFont="1" applyBorder="1" applyAlignment="1">
      <alignment horizontal="left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1" fontId="8" fillId="0" borderId="28" xfId="0" applyNumberFormat="1" applyFont="1" applyBorder="1" applyAlignment="1">
      <alignment horizontal="center" vertical="top"/>
    </xf>
    <xf numFmtId="0" fontId="8" fillId="0" borderId="28" xfId="0" applyNumberFormat="1" applyFont="1" applyBorder="1" applyAlignment="1">
      <alignment horizontal="center" vertical="top"/>
    </xf>
    <xf numFmtId="189" fontId="19" fillId="0" borderId="19" xfId="19" applyNumberFormat="1" applyFont="1" applyFill="1" applyBorder="1" applyAlignment="1">
      <alignment horizontal="center" vertical="top" wrapText="1"/>
    </xf>
    <xf numFmtId="190" fontId="23" fillId="0" borderId="17" xfId="2" applyNumberFormat="1" applyFont="1" applyFill="1" applyBorder="1" applyAlignment="1">
      <alignment horizontal="left" vertical="top"/>
    </xf>
    <xf numFmtId="189" fontId="19" fillId="0" borderId="19" xfId="2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top" wrapText="1"/>
    </xf>
    <xf numFmtId="187" fontId="5" fillId="0" borderId="20" xfId="0" applyNumberFormat="1" applyFont="1" applyBorder="1" applyAlignment="1">
      <alignment horizontal="center" vertical="top"/>
    </xf>
    <xf numFmtId="0" fontId="5" fillId="0" borderId="20" xfId="0" applyFont="1" applyBorder="1"/>
    <xf numFmtId="0" fontId="5" fillId="0" borderId="20" xfId="0" applyFont="1" applyBorder="1" applyAlignment="1">
      <alignment horizontal="left" vertical="top"/>
    </xf>
    <xf numFmtId="0" fontId="5" fillId="0" borderId="20" xfId="0" applyFont="1" applyBorder="1" applyAlignment="1">
      <alignment horizontal="center"/>
    </xf>
    <xf numFmtId="49" fontId="19" fillId="0" borderId="18" xfId="6" applyNumberFormat="1" applyFont="1" applyFill="1" applyBorder="1" applyAlignment="1">
      <alignment horizontal="left" vertical="top" wrapText="1"/>
    </xf>
    <xf numFmtId="15" fontId="19" fillId="0" borderId="20" xfId="0" applyNumberFormat="1" applyFont="1" applyBorder="1" applyAlignment="1">
      <alignment horizontal="left" vertical="top" wrapText="1"/>
    </xf>
    <xf numFmtId="0" fontId="23" fillId="0" borderId="17" xfId="0" applyNumberFormat="1" applyFont="1" applyFill="1" applyBorder="1" applyAlignment="1">
      <alignment horizontal="center" vertical="top"/>
    </xf>
    <xf numFmtId="0" fontId="23" fillId="0" borderId="17" xfId="2" applyNumberFormat="1" applyFont="1" applyBorder="1" applyAlignment="1">
      <alignment horizontal="center" vertical="top" wrapText="1"/>
    </xf>
    <xf numFmtId="41" fontId="19" fillId="0" borderId="21" xfId="0" applyNumberFormat="1" applyFont="1" applyFill="1" applyBorder="1" applyAlignment="1">
      <alignment vertical="top" wrapText="1"/>
    </xf>
    <xf numFmtId="0" fontId="19" fillId="0" borderId="21" xfId="0" applyNumberFormat="1" applyFont="1" applyFill="1" applyBorder="1" applyAlignment="1">
      <alignment vertical="top" wrapText="1"/>
    </xf>
    <xf numFmtId="0" fontId="19" fillId="0" borderId="20" xfId="2" applyFont="1" applyBorder="1" applyAlignment="1">
      <alignment vertical="top" wrapText="1"/>
    </xf>
    <xf numFmtId="0" fontId="19" fillId="0" borderId="20" xfId="2" applyFont="1" applyBorder="1" applyAlignment="1">
      <alignment vertical="top"/>
    </xf>
    <xf numFmtId="0" fontId="19" fillId="0" borderId="18" xfId="29" applyNumberFormat="1" applyFont="1" applyFill="1" applyBorder="1" applyAlignment="1">
      <alignment horizontal="left" vertical="top" wrapText="1"/>
    </xf>
    <xf numFmtId="41" fontId="19" fillId="0" borderId="20" xfId="0" applyNumberFormat="1" applyFont="1" applyBorder="1" applyAlignment="1">
      <alignment horizontal="right" vertical="top" wrapText="1"/>
    </xf>
    <xf numFmtId="0" fontId="8" fillId="0" borderId="20" xfId="0" applyFont="1" applyBorder="1" applyAlignment="1">
      <alignment horizontal="left" vertical="top"/>
    </xf>
    <xf numFmtId="49" fontId="19" fillId="0" borderId="18" xfId="29" applyNumberFormat="1" applyFont="1" applyFill="1" applyBorder="1" applyAlignment="1">
      <alignment vertical="top" wrapText="1"/>
    </xf>
    <xf numFmtId="49" fontId="19" fillId="0" borderId="18" xfId="1" applyNumberFormat="1" applyFont="1" applyFill="1" applyBorder="1" applyAlignment="1">
      <alignment vertical="top" wrapText="1"/>
    </xf>
    <xf numFmtId="43" fontId="19" fillId="0" borderId="20" xfId="1" applyFont="1" applyBorder="1" applyAlignment="1">
      <alignment vertical="top"/>
    </xf>
    <xf numFmtId="41" fontId="19" fillId="0" borderId="20" xfId="29" applyNumberFormat="1" applyFont="1" applyFill="1" applyBorder="1" applyAlignment="1">
      <alignment horizontal="left" vertical="top" wrapText="1"/>
    </xf>
    <xf numFmtId="41" fontId="23" fillId="0" borderId="20" xfId="0" applyNumberFormat="1" applyFont="1" applyFill="1" applyBorder="1" applyAlignment="1">
      <alignment vertical="top"/>
    </xf>
    <xf numFmtId="49" fontId="19" fillId="0" borderId="18" xfId="21" applyNumberFormat="1" applyFont="1" applyFill="1" applyBorder="1" applyAlignment="1">
      <alignment horizontal="left" vertical="top" wrapText="1"/>
    </xf>
    <xf numFmtId="187" fontId="19" fillId="0" borderId="20" xfId="21" applyNumberFormat="1" applyFont="1" applyFill="1" applyBorder="1" applyAlignment="1">
      <alignment horizontal="center" vertical="top" wrapText="1"/>
    </xf>
    <xf numFmtId="0" fontId="19" fillId="0" borderId="20" xfId="0" applyFont="1" applyBorder="1" applyAlignment="1">
      <alignment horizontal="left" vertical="top"/>
    </xf>
    <xf numFmtId="0" fontId="23" fillId="0" borderId="19" xfId="2" applyFont="1" applyBorder="1" applyAlignment="1">
      <alignment horizontal="center" vertical="top" wrapText="1"/>
    </xf>
    <xf numFmtId="0" fontId="7" fillId="0" borderId="20" xfId="0" applyFont="1" applyBorder="1" applyAlignment="1">
      <alignment vertical="top"/>
    </xf>
    <xf numFmtId="0" fontId="5" fillId="8" borderId="2" xfId="2" applyFont="1" applyFill="1" applyBorder="1" applyAlignment="1">
      <alignment horizontal="center" vertical="top"/>
    </xf>
    <xf numFmtId="0" fontId="5" fillId="8" borderId="3" xfId="2" applyFont="1" applyFill="1" applyBorder="1" applyAlignment="1">
      <alignment horizontal="center" vertical="top"/>
    </xf>
    <xf numFmtId="0" fontId="5" fillId="8" borderId="10" xfId="2" applyFont="1" applyFill="1" applyBorder="1" applyAlignment="1">
      <alignment horizontal="center" vertical="top"/>
    </xf>
    <xf numFmtId="0" fontId="5" fillId="8" borderId="11" xfId="2" applyFont="1" applyFill="1" applyBorder="1" applyAlignment="1">
      <alignment horizontal="center" vertical="top"/>
    </xf>
    <xf numFmtId="0" fontId="5" fillId="0" borderId="18" xfId="2" applyFont="1" applyFill="1" applyBorder="1" applyAlignment="1">
      <alignment vertical="top"/>
    </xf>
    <xf numFmtId="0" fontId="8" fillId="0" borderId="18" xfId="2" applyFont="1" applyBorder="1" applyAlignment="1">
      <alignment vertical="top"/>
    </xf>
    <xf numFmtId="0" fontId="8" fillId="0" borderId="31" xfId="2" applyFont="1" applyBorder="1" applyAlignment="1">
      <alignment vertical="top"/>
    </xf>
    <xf numFmtId="0" fontId="19" fillId="0" borderId="18" xfId="2" applyFont="1" applyFill="1" applyBorder="1" applyAlignment="1">
      <alignment vertical="top" wrapText="1"/>
    </xf>
    <xf numFmtId="0" fontId="23" fillId="0" borderId="18" xfId="2" applyFont="1" applyFill="1" applyBorder="1" applyAlignment="1">
      <alignment vertical="top"/>
    </xf>
    <xf numFmtId="0" fontId="5" fillId="0" borderId="18" xfId="0" applyFont="1" applyBorder="1"/>
    <xf numFmtId="0" fontId="19" fillId="0" borderId="18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19" fillId="0" borderId="18" xfId="2" applyFont="1" applyBorder="1" applyAlignment="1">
      <alignment vertical="top" wrapText="1"/>
    </xf>
    <xf numFmtId="0" fontId="19" fillId="5" borderId="18" xfId="2" applyFont="1" applyFill="1" applyBorder="1" applyAlignment="1">
      <alignment vertical="top" wrapText="1"/>
    </xf>
    <xf numFmtId="0" fontId="19" fillId="0" borderId="18" xfId="2" applyFont="1" applyBorder="1" applyAlignment="1">
      <alignment vertical="top"/>
    </xf>
    <xf numFmtId="0" fontId="17" fillId="0" borderId="20" xfId="0" applyFont="1" applyBorder="1" applyAlignment="1">
      <alignment vertical="top"/>
    </xf>
    <xf numFmtId="17" fontId="8" fillId="0" borderId="20" xfId="0" applyNumberFormat="1" applyFont="1" applyBorder="1" applyAlignment="1">
      <alignment vertical="top"/>
    </xf>
    <xf numFmtId="49" fontId="5" fillId="5" borderId="2" xfId="2" applyNumberFormat="1" applyFont="1" applyFill="1" applyBorder="1" applyAlignment="1">
      <alignment horizontal="center" vertical="top"/>
    </xf>
    <xf numFmtId="0" fontId="8" fillId="0" borderId="2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188" fontId="8" fillId="3" borderId="5" xfId="0" applyNumberFormat="1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49" fontId="8" fillId="0" borderId="16" xfId="1" applyNumberFormat="1" applyFont="1" applyFill="1" applyBorder="1" applyAlignment="1">
      <alignment horizontal="center" vertical="top" wrapText="1"/>
    </xf>
    <xf numFmtId="17" fontId="5" fillId="0" borderId="16" xfId="0" applyNumberFormat="1" applyFont="1" applyBorder="1" applyAlignment="1">
      <alignment horizontal="center" vertical="top" wrapText="1"/>
    </xf>
    <xf numFmtId="188" fontId="8" fillId="3" borderId="12" xfId="0" applyNumberFormat="1" applyFont="1" applyFill="1" applyBorder="1" applyAlignment="1">
      <alignment horizontal="center" vertical="top" wrapText="1"/>
    </xf>
    <xf numFmtId="49" fontId="8" fillId="0" borderId="28" xfId="0" applyNumberFormat="1" applyFont="1" applyBorder="1" applyAlignment="1">
      <alignment horizontal="center" vertical="top" wrapText="1"/>
    </xf>
    <xf numFmtId="49" fontId="12" fillId="0" borderId="20" xfId="0" applyNumberFormat="1" applyFont="1" applyFill="1" applyBorder="1" applyAlignment="1">
      <alignment horizontal="center" vertical="top" wrapText="1"/>
    </xf>
    <xf numFmtId="0" fontId="12" fillId="0" borderId="20" xfId="0" applyFont="1" applyBorder="1" applyAlignment="1">
      <alignment horizontal="center" wrapText="1"/>
    </xf>
    <xf numFmtId="17" fontId="8" fillId="2" borderId="12" xfId="0" applyNumberFormat="1" applyFont="1" applyFill="1" applyBorder="1" applyAlignment="1">
      <alignment horizontal="center" vertical="top" wrapText="1"/>
    </xf>
    <xf numFmtId="17" fontId="8" fillId="3" borderId="5" xfId="0" applyNumberFormat="1" applyFont="1" applyFill="1" applyBorder="1" applyAlignment="1">
      <alignment horizontal="center" vertical="top" wrapText="1"/>
    </xf>
    <xf numFmtId="49" fontId="8" fillId="0" borderId="20" xfId="1" applyNumberFormat="1" applyFont="1" applyBorder="1" applyAlignment="1">
      <alignment horizontal="center" vertical="top" wrapText="1"/>
    </xf>
    <xf numFmtId="17" fontId="8" fillId="0" borderId="5" xfId="0" applyNumberFormat="1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right" vertical="top"/>
    </xf>
    <xf numFmtId="0" fontId="8" fillId="0" borderId="21" xfId="0" applyFont="1" applyBorder="1" applyAlignment="1">
      <alignment horizontal="right" vertical="top"/>
    </xf>
    <xf numFmtId="0" fontId="8" fillId="0" borderId="30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18" fillId="0" borderId="20" xfId="2" applyFont="1" applyFill="1" applyBorder="1" applyAlignment="1">
      <alignment vertical="top"/>
    </xf>
    <xf numFmtId="0" fontId="18" fillId="0" borderId="20" xfId="2" applyFont="1" applyFill="1" applyBorder="1" applyAlignment="1">
      <alignment vertical="top" wrapText="1"/>
    </xf>
    <xf numFmtId="1" fontId="8" fillId="0" borderId="20" xfId="1" applyNumberFormat="1" applyFont="1" applyBorder="1" applyAlignment="1">
      <alignment horizontal="right" vertical="top"/>
    </xf>
    <xf numFmtId="187" fontId="5" fillId="0" borderId="20" xfId="1" applyNumberFormat="1" applyFont="1" applyFill="1" applyBorder="1" applyAlignment="1">
      <alignment horizontal="center" vertical="top"/>
    </xf>
    <xf numFmtId="0" fontId="18" fillId="0" borderId="34" xfId="2" applyFont="1" applyFill="1" applyBorder="1" applyAlignment="1">
      <alignment horizontal="left" vertical="top"/>
    </xf>
    <xf numFmtId="0" fontId="18" fillId="0" borderId="31" xfId="2" applyFont="1" applyFill="1" applyBorder="1" applyAlignment="1">
      <alignment horizontal="left" vertical="top"/>
    </xf>
    <xf numFmtId="194" fontId="8" fillId="0" borderId="32" xfId="2" applyNumberFormat="1" applyFont="1" applyBorder="1" applyAlignment="1">
      <alignment horizontal="center" vertical="top" wrapText="1"/>
    </xf>
    <xf numFmtId="0" fontId="8" fillId="0" borderId="30" xfId="2" applyFont="1" applyBorder="1" applyAlignment="1">
      <alignment horizontal="left" vertical="top" wrapText="1"/>
    </xf>
    <xf numFmtId="41" fontId="5" fillId="0" borderId="29" xfId="0" applyNumberFormat="1" applyFont="1" applyBorder="1" applyAlignment="1">
      <alignment vertical="top"/>
    </xf>
    <xf numFmtId="43" fontId="8" fillId="0" borderId="29" xfId="1" applyFont="1" applyBorder="1" applyAlignment="1">
      <alignment horizontal="right" vertical="top"/>
    </xf>
    <xf numFmtId="0" fontId="23" fillId="0" borderId="30" xfId="2" applyFont="1" applyFill="1" applyBorder="1" applyAlignment="1">
      <alignment horizontal="left" vertical="top"/>
    </xf>
    <xf numFmtId="0" fontId="23" fillId="0" borderId="33" xfId="2" applyNumberFormat="1" applyFont="1" applyFill="1" applyBorder="1" applyAlignment="1">
      <alignment horizontal="center" vertical="top" wrapText="1"/>
    </xf>
    <xf numFmtId="194" fontId="19" fillId="0" borderId="32" xfId="0" applyNumberFormat="1" applyFont="1" applyFill="1" applyBorder="1" applyAlignment="1">
      <alignment horizontal="center" vertical="top" wrapText="1"/>
    </xf>
    <xf numFmtId="49" fontId="19" fillId="0" borderId="30" xfId="29" applyNumberFormat="1" applyFont="1" applyFill="1" applyBorder="1" applyAlignment="1">
      <alignment horizontal="left" vertical="top" wrapText="1"/>
    </xf>
    <xf numFmtId="187" fontId="19" fillId="0" borderId="29" xfId="1" applyNumberFormat="1" applyFont="1" applyFill="1" applyBorder="1" applyAlignment="1">
      <alignment vertical="top"/>
    </xf>
    <xf numFmtId="41" fontId="19" fillId="0" borderId="29" xfId="0" applyNumberFormat="1" applyFont="1" applyFill="1" applyBorder="1" applyAlignment="1">
      <alignment vertical="top"/>
    </xf>
    <xf numFmtId="0" fontId="19" fillId="0" borderId="29" xfId="0" applyFont="1" applyFill="1" applyBorder="1" applyAlignment="1">
      <alignment horizontal="right" vertical="top"/>
    </xf>
    <xf numFmtId="43" fontId="19" fillId="0" borderId="29" xfId="1" applyFont="1" applyFill="1" applyBorder="1" applyAlignment="1">
      <alignment horizontal="right" vertical="top"/>
    </xf>
    <xf numFmtId="0" fontId="19" fillId="0" borderId="29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left" vertical="top" wrapText="1"/>
    </xf>
    <xf numFmtId="0" fontId="19" fillId="0" borderId="29" xfId="0" applyFont="1" applyFill="1" applyBorder="1" applyAlignment="1">
      <alignment horizontal="center" vertical="top"/>
    </xf>
    <xf numFmtId="0" fontId="19" fillId="0" borderId="29" xfId="0" applyFont="1" applyBorder="1" applyAlignment="1">
      <alignment horizontal="center" vertical="top"/>
    </xf>
    <xf numFmtId="189" fontId="8" fillId="0" borderId="24" xfId="0" applyNumberFormat="1" applyFont="1" applyBorder="1" applyAlignment="1">
      <alignment horizontal="center" vertical="top" wrapText="1"/>
    </xf>
    <xf numFmtId="41" fontId="8" fillId="0" borderId="21" xfId="1" applyNumberFormat="1" applyFont="1" applyBorder="1" applyAlignment="1">
      <alignment horizontal="left" vertical="top" wrapText="1"/>
    </xf>
    <xf numFmtId="187" fontId="8" fillId="0" borderId="21" xfId="0" applyNumberFormat="1" applyFont="1" applyBorder="1" applyAlignment="1">
      <alignment horizontal="center" vertical="top"/>
    </xf>
    <xf numFmtId="187" fontId="8" fillId="0" borderId="21" xfId="1" applyNumberFormat="1" applyFont="1" applyBorder="1" applyAlignment="1">
      <alignment horizontal="right" vertical="top"/>
    </xf>
    <xf numFmtId="15" fontId="8" fillId="0" borderId="21" xfId="0" applyNumberFormat="1" applyFont="1" applyBorder="1" applyAlignment="1">
      <alignment horizontal="left" vertical="top" wrapText="1"/>
    </xf>
    <xf numFmtId="0" fontId="8" fillId="7" borderId="21" xfId="7" applyNumberFormat="1" applyFont="1" applyFill="1" applyBorder="1" applyAlignment="1">
      <alignment horizontal="center" vertical="top"/>
    </xf>
    <xf numFmtId="187" fontId="8" fillId="0" borderId="21" xfId="7" applyNumberFormat="1" applyFont="1" applyBorder="1" applyAlignment="1">
      <alignment horizontal="center" vertical="top"/>
    </xf>
    <xf numFmtId="190" fontId="8" fillId="5" borderId="25" xfId="2" applyNumberFormat="1" applyFont="1" applyFill="1" applyBorder="1" applyAlignment="1">
      <alignment horizontal="left" vertical="top"/>
    </xf>
    <xf numFmtId="0" fontId="5" fillId="5" borderId="12" xfId="0" applyFont="1" applyFill="1" applyBorder="1" applyAlignment="1">
      <alignment vertical="top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2" xfId="2" applyFont="1" applyFill="1" applyBorder="1" applyAlignment="1">
      <alignment horizontal="center" vertical="top"/>
    </xf>
    <xf numFmtId="0" fontId="5" fillId="5" borderId="12" xfId="2" applyFont="1" applyFill="1" applyBorder="1" applyAlignment="1">
      <alignment horizontal="center" vertical="top" wrapText="1"/>
    </xf>
    <xf numFmtId="0" fontId="5" fillId="4" borderId="5" xfId="2" applyFont="1" applyFill="1" applyBorder="1" applyAlignment="1">
      <alignment horizontal="center" vertical="top" wrapText="1"/>
    </xf>
    <xf numFmtId="0" fontId="19" fillId="0" borderId="34" xfId="2" applyFont="1" applyFill="1" applyBorder="1" applyAlignment="1">
      <alignment horizontal="left" vertical="top"/>
    </xf>
    <xf numFmtId="0" fontId="19" fillId="0" borderId="31" xfId="0" applyFont="1" applyBorder="1" applyAlignment="1">
      <alignment vertical="top" wrapText="1"/>
    </xf>
    <xf numFmtId="43" fontId="19" fillId="0" borderId="28" xfId="1" applyFont="1" applyBorder="1" applyAlignment="1">
      <alignment horizontal="center" vertical="top"/>
    </xf>
    <xf numFmtId="41" fontId="19" fillId="0" borderId="28" xfId="1" applyNumberFormat="1" applyFont="1" applyBorder="1" applyAlignment="1">
      <alignment horizontal="left" vertical="top" wrapText="1"/>
    </xf>
    <xf numFmtId="187" fontId="19" fillId="0" borderId="28" xfId="0" applyNumberFormat="1" applyFont="1" applyBorder="1" applyAlignment="1">
      <alignment horizontal="center" vertical="top"/>
    </xf>
    <xf numFmtId="187" fontId="19" fillId="0" borderId="28" xfId="1" applyNumberFormat="1" applyFont="1" applyBorder="1" applyAlignment="1">
      <alignment horizontal="right" vertical="top"/>
    </xf>
    <xf numFmtId="0" fontId="8" fillId="0" borderId="18" xfId="0" applyFont="1" applyFill="1" applyBorder="1" applyAlignment="1">
      <alignment horizontal="left" vertical="top"/>
    </xf>
    <xf numFmtId="187" fontId="8" fillId="0" borderId="28" xfId="1" applyNumberFormat="1" applyFont="1" applyFill="1" applyBorder="1" applyAlignment="1">
      <alignment horizontal="left" vertical="top" wrapText="1"/>
    </xf>
    <xf numFmtId="194" fontId="8" fillId="0" borderId="19" xfId="19" applyNumberFormat="1" applyFont="1" applyFill="1" applyBorder="1" applyAlignment="1">
      <alignment horizontal="center" vertical="top" wrapText="1"/>
    </xf>
    <xf numFmtId="0" fontId="8" fillId="0" borderId="18" xfId="19" applyFont="1" applyFill="1" applyBorder="1" applyAlignment="1">
      <alignment vertical="top" wrapText="1"/>
    </xf>
    <xf numFmtId="43" fontId="8" fillId="0" borderId="20" xfId="1" applyFont="1" applyFill="1" applyBorder="1" applyAlignment="1">
      <alignment vertical="top" wrapText="1"/>
    </xf>
    <xf numFmtId="41" fontId="8" fillId="0" borderId="29" xfId="0" applyNumberFormat="1" applyFont="1" applyBorder="1" applyAlignment="1">
      <alignment horizontal="center" vertical="top"/>
    </xf>
    <xf numFmtId="41" fontId="8" fillId="0" borderId="29" xfId="0" applyNumberFormat="1" applyFont="1" applyFill="1" applyBorder="1" applyAlignment="1">
      <alignment vertical="top" wrapText="1"/>
    </xf>
    <xf numFmtId="49" fontId="5" fillId="5" borderId="25" xfId="2" applyNumberFormat="1" applyFont="1" applyFill="1" applyBorder="1" applyAlignment="1">
      <alignment horizontal="center" vertical="top"/>
    </xf>
    <xf numFmtId="0" fontId="5" fillId="5" borderId="5" xfId="2" applyFont="1" applyFill="1" applyBorder="1" applyAlignment="1">
      <alignment horizontal="center" vertical="top" wrapText="1"/>
    </xf>
    <xf numFmtId="187" fontId="8" fillId="0" borderId="29" xfId="1" applyNumberFormat="1" applyFont="1" applyBorder="1" applyAlignment="1">
      <alignment vertical="top"/>
    </xf>
    <xf numFmtId="187" fontId="8" fillId="0" borderId="29" xfId="1" applyNumberFormat="1" applyFont="1" applyBorder="1" applyAlignment="1">
      <alignment horizontal="right" vertical="top"/>
    </xf>
    <xf numFmtId="15" fontId="8" fillId="0" borderId="29" xfId="0" applyNumberFormat="1" applyFont="1" applyBorder="1" applyAlignment="1">
      <alignment horizontal="left" vertical="top" wrapText="1"/>
    </xf>
    <xf numFmtId="0" fontId="8" fillId="0" borderId="21" xfId="0" quotePrefix="1" applyFont="1" applyBorder="1" applyAlignment="1">
      <alignment horizontal="right" vertical="top"/>
    </xf>
    <xf numFmtId="0" fontId="29" fillId="0" borderId="21" xfId="0" applyFont="1" applyBorder="1" applyAlignment="1">
      <alignment horizontal="center" vertical="top"/>
    </xf>
    <xf numFmtId="189" fontId="5" fillId="0" borderId="33" xfId="2" applyNumberFormat="1" applyFont="1" applyFill="1" applyBorder="1" applyAlignment="1">
      <alignment horizontal="center" vertical="top" wrapText="1"/>
    </xf>
    <xf numFmtId="194" fontId="5" fillId="0" borderId="32" xfId="2" applyNumberFormat="1" applyFont="1" applyBorder="1" applyAlignment="1">
      <alignment horizontal="center" vertical="top" wrapText="1"/>
    </xf>
    <xf numFmtId="0" fontId="5" fillId="0" borderId="30" xfId="0" applyFont="1" applyBorder="1" applyAlignment="1">
      <alignment horizontal="left" vertical="top" wrapText="1"/>
    </xf>
    <xf numFmtId="187" fontId="5" fillId="0" borderId="29" xfId="10" applyNumberFormat="1" applyFont="1" applyFill="1" applyBorder="1" applyAlignment="1">
      <alignment vertical="top" wrapText="1"/>
    </xf>
    <xf numFmtId="41" fontId="5" fillId="0" borderId="29" xfId="0" applyNumberFormat="1" applyFont="1" applyFill="1" applyBorder="1" applyAlignment="1">
      <alignment vertical="top"/>
    </xf>
    <xf numFmtId="41" fontId="5" fillId="0" borderId="29" xfId="0" applyNumberFormat="1" applyFont="1" applyFill="1" applyBorder="1" applyAlignment="1">
      <alignment horizontal="right" vertical="top"/>
    </xf>
    <xf numFmtId="17" fontId="5" fillId="0" borderId="29" xfId="0" applyNumberFormat="1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9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194" fontId="8" fillId="0" borderId="35" xfId="0" applyNumberFormat="1" applyFont="1" applyFill="1" applyBorder="1" applyAlignment="1">
      <alignment horizontal="center" vertical="top" wrapText="1"/>
    </xf>
    <xf numFmtId="187" fontId="8" fillId="0" borderId="28" xfId="1" applyNumberFormat="1" applyFont="1" applyFill="1" applyBorder="1" applyAlignment="1">
      <alignment vertical="top"/>
    </xf>
    <xf numFmtId="3" fontId="8" fillId="0" borderId="16" xfId="29" applyNumberFormat="1" applyFont="1" applyFill="1" applyBorder="1" applyAlignment="1">
      <alignment horizontal="right" vertical="top" wrapText="1"/>
    </xf>
    <xf numFmtId="3" fontId="8" fillId="0" borderId="16" xfId="0" applyNumberFormat="1" applyFont="1" applyBorder="1" applyAlignment="1">
      <alignment vertical="top" wrapText="1"/>
    </xf>
    <xf numFmtId="187" fontId="8" fillId="0" borderId="16" xfId="12" applyNumberFormat="1" applyFont="1" applyBorder="1" applyAlignment="1">
      <alignment vertical="top" wrapText="1"/>
    </xf>
    <xf numFmtId="187" fontId="8" fillId="0" borderId="16" xfId="12" applyNumberFormat="1" applyFont="1" applyBorder="1" applyAlignment="1">
      <alignment horizontal="center" vertical="top" wrapText="1"/>
    </xf>
    <xf numFmtId="15" fontId="8" fillId="0" borderId="16" xfId="0" applyNumberFormat="1" applyFont="1" applyFill="1" applyBorder="1" applyAlignment="1">
      <alignment horizontal="left" vertical="top" wrapText="1"/>
    </xf>
    <xf numFmtId="0" fontId="8" fillId="0" borderId="16" xfId="5" applyNumberFormat="1" applyFont="1" applyFill="1" applyBorder="1" applyAlignment="1">
      <alignment horizontal="left" vertical="top" wrapText="1"/>
    </xf>
    <xf numFmtId="15" fontId="8" fillId="0" borderId="16" xfId="0" applyNumberFormat="1" applyFont="1" applyBorder="1" applyAlignment="1">
      <alignment horizontal="center" vertical="top" wrapText="1"/>
    </xf>
    <xf numFmtId="1" fontId="8" fillId="0" borderId="16" xfId="0" applyNumberFormat="1" applyFont="1" applyBorder="1" applyAlignment="1">
      <alignment horizontal="center" vertical="top"/>
    </xf>
    <xf numFmtId="0" fontId="8" fillId="0" borderId="16" xfId="0" applyNumberFormat="1" applyFont="1" applyBorder="1" applyAlignment="1">
      <alignment horizontal="center" vertical="top"/>
    </xf>
    <xf numFmtId="41" fontId="8" fillId="0" borderId="20" xfId="1" applyNumberFormat="1" applyFont="1" applyBorder="1" applyAlignment="1">
      <alignment horizontal="right" vertical="top" wrapText="1"/>
    </xf>
    <xf numFmtId="0" fontId="5" fillId="0" borderId="5" xfId="2" applyFont="1" applyBorder="1" applyAlignment="1">
      <alignment horizontal="center" vertical="top"/>
    </xf>
    <xf numFmtId="187" fontId="5" fillId="3" borderId="27" xfId="0" applyNumberFormat="1" applyFont="1" applyFill="1" applyBorder="1" applyAlignment="1">
      <alignment horizontal="left" vertical="top" wrapText="1"/>
    </xf>
    <xf numFmtId="0" fontId="17" fillId="0" borderId="21" xfId="0" applyFont="1" applyBorder="1" applyAlignment="1">
      <alignment vertical="top"/>
    </xf>
    <xf numFmtId="194" fontId="8" fillId="0" borderId="24" xfId="0" applyNumberFormat="1" applyFont="1" applyFill="1" applyBorder="1" applyAlignment="1">
      <alignment horizontal="center" vertical="top" wrapText="1"/>
    </xf>
    <xf numFmtId="187" fontId="8" fillId="0" borderId="21" xfId="1" applyNumberFormat="1" applyFont="1" applyFill="1" applyBorder="1" applyAlignment="1">
      <alignment horizontal="center" vertical="top" wrapText="1"/>
    </xf>
    <xf numFmtId="0" fontId="8" fillId="0" borderId="21" xfId="0" quotePrefix="1" applyFont="1" applyFill="1" applyBorder="1" applyAlignment="1">
      <alignment horizontal="center" vertical="top" wrapText="1"/>
    </xf>
    <xf numFmtId="187" fontId="32" fillId="0" borderId="0" xfId="0" applyNumberFormat="1" applyFont="1"/>
    <xf numFmtId="187" fontId="5" fillId="2" borderId="0" xfId="1" applyNumberFormat="1" applyFont="1" applyFill="1" applyBorder="1" applyAlignment="1">
      <alignment horizontal="center" vertical="top" wrapText="1"/>
    </xf>
    <xf numFmtId="187" fontId="5" fillId="2" borderId="0" xfId="1" applyNumberFormat="1" applyFont="1" applyFill="1" applyBorder="1" applyAlignment="1">
      <alignment vertical="top" wrapText="1"/>
    </xf>
    <xf numFmtId="187" fontId="5" fillId="2" borderId="0" xfId="1" applyNumberFormat="1" applyFont="1" applyFill="1" applyBorder="1" applyAlignment="1">
      <alignment horizontal="right" vertical="top" wrapText="1"/>
    </xf>
    <xf numFmtId="187" fontId="5" fillId="2" borderId="0" xfId="1" applyNumberFormat="1" applyFont="1" applyFill="1" applyBorder="1" applyAlignment="1">
      <alignment horizontal="right" vertical="center" wrapText="1"/>
    </xf>
    <xf numFmtId="187" fontId="5" fillId="2" borderId="8" xfId="1" applyNumberFormat="1" applyFont="1" applyFill="1" applyBorder="1" applyAlignment="1">
      <alignment horizontal="center" vertical="center" wrapText="1"/>
    </xf>
    <xf numFmtId="187" fontId="5" fillId="2" borderId="9" xfId="1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9" xfId="2" applyFont="1" applyFill="1" applyBorder="1" applyAlignment="1">
      <alignment horizontal="center" vertical="top"/>
    </xf>
    <xf numFmtId="0" fontId="8" fillId="2" borderId="7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0" fontId="8" fillId="0" borderId="29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 wrapText="1"/>
    </xf>
    <xf numFmtId="43" fontId="8" fillId="0" borderId="0" xfId="1" applyFont="1" applyAlignment="1">
      <alignment horizontal="right" vertical="top" wrapText="1"/>
    </xf>
    <xf numFmtId="187" fontId="5" fillId="0" borderId="0" xfId="1" applyNumberFormat="1" applyFont="1" applyAlignment="1">
      <alignment horizontal="right" vertical="top" wrapText="1"/>
    </xf>
    <xf numFmtId="187" fontId="31" fillId="0" borderId="0" xfId="1" applyNumberFormat="1" applyFont="1"/>
    <xf numFmtId="0" fontId="31" fillId="0" borderId="0" xfId="0" applyFont="1"/>
    <xf numFmtId="187" fontId="31" fillId="0" borderId="0" xfId="0" applyNumberFormat="1" applyFont="1"/>
    <xf numFmtId="0" fontId="8" fillId="0" borderId="21" xfId="0" applyFont="1" applyBorder="1" applyAlignment="1">
      <alignment horizontal="right" vertical="top"/>
    </xf>
    <xf numFmtId="0" fontId="8" fillId="0" borderId="21" xfId="0" applyFont="1" applyBorder="1" applyAlignment="1">
      <alignment horizontal="center" vertical="top"/>
    </xf>
    <xf numFmtId="0" fontId="8" fillId="0" borderId="2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top" wrapText="1"/>
    </xf>
    <xf numFmtId="187" fontId="8" fillId="0" borderId="21" xfId="1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top"/>
    </xf>
    <xf numFmtId="0" fontId="8" fillId="0" borderId="29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187" fontId="8" fillId="0" borderId="20" xfId="30" applyNumberFormat="1" applyFont="1" applyFill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12" fillId="0" borderId="20" xfId="0" applyFont="1" applyBorder="1" applyAlignment="1">
      <alignment horizontal="left" vertical="top" wrapText="1"/>
    </xf>
    <xf numFmtId="189" fontId="5" fillId="0" borderId="13" xfId="2" applyNumberFormat="1" applyFont="1" applyFill="1" applyBorder="1" applyAlignment="1">
      <alignment horizontal="center" vertical="top" wrapText="1"/>
    </xf>
    <xf numFmtId="0" fontId="8" fillId="0" borderId="17" xfId="2" applyNumberFormat="1" applyFont="1" applyFill="1" applyBorder="1" applyAlignment="1">
      <alignment horizontal="center" vertical="top" wrapText="1"/>
    </xf>
    <xf numFmtId="194" fontId="24" fillId="0" borderId="19" xfId="19" applyNumberFormat="1" applyFont="1" applyBorder="1" applyAlignment="1">
      <alignment horizontal="center" vertical="top" wrapText="1"/>
    </xf>
    <xf numFmtId="187" fontId="8" fillId="0" borderId="28" xfId="1" applyNumberFormat="1" applyFont="1" applyFill="1" applyBorder="1" applyAlignment="1">
      <alignment horizontal="right" vertical="top" wrapText="1"/>
    </xf>
    <xf numFmtId="49" fontId="8" fillId="0" borderId="28" xfId="0" applyNumberFormat="1" applyFont="1" applyFill="1" applyBorder="1" applyAlignment="1">
      <alignment horizontal="center" vertical="top" wrapText="1"/>
    </xf>
    <xf numFmtId="17" fontId="8" fillId="0" borderId="20" xfId="0" applyNumberFormat="1" applyFont="1" applyFill="1" applyBorder="1" applyAlignment="1">
      <alignment horizontal="left" vertical="top" wrapText="1"/>
    </xf>
    <xf numFmtId="187" fontId="8" fillId="0" borderId="20" xfId="1" quotePrefix="1" applyNumberFormat="1" applyFont="1" applyFill="1" applyBorder="1" applyAlignment="1">
      <alignment horizontal="center" vertical="top" wrapText="1"/>
    </xf>
    <xf numFmtId="187" fontId="8" fillId="0" borderId="29" xfId="1" applyNumberFormat="1" applyFont="1" applyFill="1" applyBorder="1" applyAlignment="1">
      <alignment horizontal="right" vertical="top"/>
    </xf>
    <xf numFmtId="41" fontId="8" fillId="0" borderId="21" xfId="1" applyNumberFormat="1" applyFont="1" applyFill="1" applyBorder="1" applyAlignment="1">
      <alignment horizontal="left" vertical="top"/>
    </xf>
    <xf numFmtId="187" fontId="8" fillId="0" borderId="21" xfId="1" applyNumberFormat="1" applyFont="1" applyFill="1" applyBorder="1" applyAlignment="1">
      <alignment horizontal="right" vertical="top"/>
    </xf>
    <xf numFmtId="0" fontId="8" fillId="0" borderId="21" xfId="0" applyFont="1" applyFill="1" applyBorder="1"/>
    <xf numFmtId="0" fontId="8" fillId="5" borderId="21" xfId="2" applyFont="1" applyFill="1" applyBorder="1" applyAlignment="1">
      <alignment vertical="top"/>
    </xf>
    <xf numFmtId="0" fontId="8" fillId="5" borderId="21" xfId="2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18" xfId="8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2" xfId="0" applyNumberFormat="1" applyFont="1" applyFill="1" applyBorder="1" applyAlignment="1">
      <alignment horizontal="center" vertical="top" wrapText="1"/>
    </xf>
    <xf numFmtId="0" fontId="8" fillId="0" borderId="30" xfId="29" applyNumberFormat="1" applyFont="1" applyFill="1" applyBorder="1" applyAlignment="1">
      <alignment horizontal="left" vertical="top" wrapText="1"/>
    </xf>
    <xf numFmtId="187" fontId="8" fillId="0" borderId="29" xfId="1" applyNumberFormat="1" applyFont="1" applyFill="1" applyBorder="1" applyAlignment="1">
      <alignment horizontal="left" vertical="top" wrapText="1"/>
    </xf>
    <xf numFmtId="41" fontId="8" fillId="0" borderId="29" xfId="0" applyNumberFormat="1" applyFont="1" applyFill="1" applyBorder="1" applyAlignment="1">
      <alignment horizontal="right" vertical="top" wrapText="1"/>
    </xf>
    <xf numFmtId="0" fontId="8" fillId="0" borderId="29" xfId="0" applyNumberFormat="1" applyFont="1" applyFill="1" applyBorder="1" applyAlignment="1">
      <alignment horizontal="left" vertical="top" wrapText="1"/>
    </xf>
    <xf numFmtId="0" fontId="8" fillId="0" borderId="29" xfId="0" applyNumberFormat="1" applyFont="1" applyFill="1" applyBorder="1" applyAlignment="1">
      <alignment horizontal="center" vertical="top" wrapText="1"/>
    </xf>
    <xf numFmtId="0" fontId="17" fillId="0" borderId="20" xfId="2" applyFont="1" applyFill="1" applyBorder="1" applyAlignment="1">
      <alignment vertical="top" wrapText="1"/>
    </xf>
    <xf numFmtId="0" fontId="5" fillId="8" borderId="9" xfId="0" applyFont="1" applyFill="1" applyBorder="1" applyAlignment="1">
      <alignment horizontal="right" vertical="top" wrapText="1"/>
    </xf>
    <xf numFmtId="187" fontId="8" fillId="0" borderId="20" xfId="30" applyNumberFormat="1" applyFont="1" applyBorder="1" applyAlignment="1">
      <alignment horizontal="right" vertical="top" wrapText="1"/>
    </xf>
    <xf numFmtId="43" fontId="8" fillId="0" borderId="21" xfId="1" applyFont="1" applyBorder="1" applyAlignment="1">
      <alignment horizontal="right" vertical="top" wrapText="1"/>
    </xf>
    <xf numFmtId="187" fontId="5" fillId="2" borderId="25" xfId="1" applyNumberFormat="1" applyFont="1" applyFill="1" applyBorder="1" applyAlignment="1">
      <alignment horizontal="center" vertical="top" wrapText="1"/>
    </xf>
    <xf numFmtId="187" fontId="5" fillId="2" borderId="26" xfId="1" applyNumberFormat="1" applyFont="1" applyFill="1" applyBorder="1" applyAlignment="1">
      <alignment horizontal="center" vertical="top" wrapText="1"/>
    </xf>
    <xf numFmtId="0" fontId="5" fillId="5" borderId="3" xfId="2" applyFont="1" applyFill="1" applyBorder="1" applyAlignment="1">
      <alignment vertical="top" wrapText="1"/>
    </xf>
    <xf numFmtId="41" fontId="5" fillId="0" borderId="21" xfId="0" applyNumberFormat="1" applyFont="1" applyFill="1" applyBorder="1" applyAlignment="1">
      <alignment horizontal="right" vertical="top"/>
    </xf>
    <xf numFmtId="0" fontId="8" fillId="0" borderId="21" xfId="0" applyFont="1" applyBorder="1" applyAlignment="1">
      <alignment horizontal="center" vertical="top"/>
    </xf>
    <xf numFmtId="0" fontId="8" fillId="0" borderId="2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right" vertical="top"/>
    </xf>
    <xf numFmtId="0" fontId="17" fillId="0" borderId="20" xfId="0" applyFont="1" applyBorder="1" applyAlignment="1">
      <alignment horizontal="right" vertical="top" wrapText="1"/>
    </xf>
    <xf numFmtId="43" fontId="17" fillId="0" borderId="20" xfId="1" applyFont="1" applyFill="1" applyBorder="1" applyAlignment="1">
      <alignment horizontal="right" vertical="top"/>
    </xf>
    <xf numFmtId="0" fontId="17" fillId="0" borderId="20" xfId="0" applyFont="1" applyFill="1" applyBorder="1" applyAlignment="1">
      <alignment horizontal="right" vertical="top"/>
    </xf>
    <xf numFmtId="0" fontId="8" fillId="0" borderId="23" xfId="0" applyFont="1" applyBorder="1" applyAlignment="1">
      <alignment horizontal="left" vertical="top" wrapText="1"/>
    </xf>
    <xf numFmtId="41" fontId="8" fillId="0" borderId="20" xfId="0" applyNumberFormat="1" applyFont="1" applyFill="1" applyBorder="1" applyAlignment="1">
      <alignment vertical="top"/>
    </xf>
    <xf numFmtId="0" fontId="12" fillId="0" borderId="21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vertical="top"/>
    </xf>
    <xf numFmtId="0" fontId="12" fillId="0" borderId="21" xfId="0" applyFont="1" applyFill="1" applyBorder="1" applyAlignment="1">
      <alignment horizontal="left" vertical="top" wrapText="1"/>
    </xf>
    <xf numFmtId="17" fontId="12" fillId="0" borderId="20" xfId="0" applyNumberFormat="1" applyFont="1" applyFill="1" applyBorder="1" applyAlignment="1">
      <alignment horizontal="center" vertical="top"/>
    </xf>
    <xf numFmtId="0" fontId="12" fillId="0" borderId="9" xfId="0" applyFont="1" applyFill="1" applyBorder="1" applyAlignment="1">
      <alignment vertical="top"/>
    </xf>
    <xf numFmtId="0" fontId="8" fillId="0" borderId="3" xfId="2" applyFont="1" applyFill="1" applyBorder="1" applyAlignment="1">
      <alignment horizontal="left" vertical="top"/>
    </xf>
    <xf numFmtId="189" fontId="8" fillId="0" borderId="4" xfId="2" applyNumberFormat="1" applyFont="1" applyFill="1" applyBorder="1" applyAlignment="1">
      <alignment horizontal="center" vertical="top" wrapText="1"/>
    </xf>
    <xf numFmtId="194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187" fontId="8" fillId="0" borderId="6" xfId="1" applyNumberFormat="1" applyFont="1" applyBorder="1" applyAlignment="1">
      <alignment vertical="top" wrapText="1"/>
    </xf>
    <xf numFmtId="43" fontId="8" fillId="0" borderId="6" xfId="1" applyFont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189" fontId="8" fillId="0" borderId="0" xfId="2" applyNumberFormat="1" applyFont="1" applyFill="1" applyBorder="1" applyAlignment="1">
      <alignment horizontal="center" vertical="top" wrapText="1"/>
    </xf>
    <xf numFmtId="194" fontId="8" fillId="0" borderId="0" xfId="0" applyNumberFormat="1" applyFont="1" applyBorder="1" applyAlignment="1">
      <alignment horizontal="center" vertical="top" wrapText="1"/>
    </xf>
    <xf numFmtId="187" fontId="8" fillId="0" borderId="9" xfId="1" applyNumberFormat="1" applyFont="1" applyBorder="1" applyAlignment="1">
      <alignment vertical="top" wrapText="1"/>
    </xf>
    <xf numFmtId="43" fontId="8" fillId="0" borderId="9" xfId="1" applyFont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43" fontId="8" fillId="0" borderId="9" xfId="1" applyFont="1" applyBorder="1" applyAlignment="1">
      <alignment horizontal="left" vertical="top" wrapText="1"/>
    </xf>
    <xf numFmtId="17" fontId="12" fillId="0" borderId="29" xfId="0" applyNumberFormat="1" applyFont="1" applyFill="1" applyBorder="1" applyAlignment="1">
      <alignment horizontal="center" vertical="top"/>
    </xf>
    <xf numFmtId="43" fontId="8" fillId="0" borderId="20" xfId="1" applyFont="1" applyFill="1" applyBorder="1" applyAlignment="1">
      <alignment horizontal="left" vertical="top" wrapText="1"/>
    </xf>
    <xf numFmtId="43" fontId="19" fillId="0" borderId="20" xfId="1" applyFont="1" applyFill="1" applyBorder="1" applyAlignment="1">
      <alignment horizontal="center" vertical="top" wrapText="1"/>
    </xf>
    <xf numFmtId="189" fontId="5" fillId="0" borderId="34" xfId="2" applyNumberFormat="1" applyFont="1" applyFill="1" applyBorder="1" applyAlignment="1">
      <alignment horizontal="center" vertical="top" wrapText="1"/>
    </xf>
    <xf numFmtId="189" fontId="5" fillId="0" borderId="35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vertical="top" wrapText="1"/>
    </xf>
    <xf numFmtId="187" fontId="5" fillId="0" borderId="28" xfId="1" applyNumberFormat="1" applyFont="1" applyFill="1" applyBorder="1" applyAlignment="1">
      <alignment vertical="top"/>
    </xf>
    <xf numFmtId="43" fontId="5" fillId="0" borderId="28" xfId="1" applyFont="1" applyFill="1" applyBorder="1" applyAlignment="1">
      <alignment vertical="top"/>
    </xf>
    <xf numFmtId="43" fontId="5" fillId="0" borderId="28" xfId="1" applyFont="1" applyFill="1" applyBorder="1" applyAlignment="1">
      <alignment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center" vertical="top"/>
    </xf>
    <xf numFmtId="194" fontId="8" fillId="0" borderId="24" xfId="0" applyNumberFormat="1" applyFont="1" applyBorder="1" applyAlignment="1">
      <alignment horizontal="center" vertical="top"/>
    </xf>
    <xf numFmtId="0" fontId="8" fillId="0" borderId="23" xfId="2" applyFont="1" applyFill="1" applyBorder="1" applyAlignment="1">
      <alignment vertical="top" wrapText="1"/>
    </xf>
    <xf numFmtId="41" fontId="8" fillId="0" borderId="21" xfId="0" applyNumberFormat="1" applyFont="1" applyFill="1" applyBorder="1" applyAlignment="1">
      <alignment horizontal="center" vertical="top"/>
    </xf>
    <xf numFmtId="187" fontId="8" fillId="0" borderId="21" xfId="0" applyNumberFormat="1" applyFont="1" applyBorder="1" applyAlignment="1">
      <alignment vertical="top"/>
    </xf>
    <xf numFmtId="194" fontId="8" fillId="0" borderId="35" xfId="19" applyNumberFormat="1" applyFont="1" applyBorder="1" applyAlignment="1">
      <alignment horizontal="center" vertical="top" wrapText="1"/>
    </xf>
    <xf numFmtId="0" fontId="12" fillId="0" borderId="35" xfId="0" applyFont="1" applyBorder="1" applyAlignment="1">
      <alignment vertical="top" wrapText="1"/>
    </xf>
    <xf numFmtId="189" fontId="5" fillId="0" borderId="35" xfId="2" applyNumberFormat="1" applyFont="1" applyFill="1" applyBorder="1" applyAlignment="1">
      <alignment horizontal="center" vertical="top" wrapText="1"/>
    </xf>
    <xf numFmtId="189" fontId="5" fillId="0" borderId="35" xfId="0" applyNumberFormat="1" applyFont="1" applyFill="1" applyBorder="1" applyAlignment="1">
      <alignment horizontal="center" vertical="top"/>
    </xf>
    <xf numFmtId="0" fontId="5" fillId="0" borderId="31" xfId="19" applyFont="1" applyFill="1" applyBorder="1" applyAlignment="1">
      <alignment vertical="top" wrapText="1"/>
    </xf>
    <xf numFmtId="3" fontId="5" fillId="0" borderId="28" xfId="0" applyNumberFormat="1" applyFont="1" applyFill="1" applyBorder="1" applyAlignment="1">
      <alignment horizontal="right" vertical="top"/>
    </xf>
    <xf numFmtId="41" fontId="5" fillId="0" borderId="28" xfId="1" applyNumberFormat="1" applyFont="1" applyFill="1" applyBorder="1" applyAlignment="1">
      <alignment horizontal="right" vertical="top" wrapText="1"/>
    </xf>
    <xf numFmtId="0" fontId="5" fillId="0" borderId="28" xfId="0" applyFont="1" applyFill="1" applyBorder="1" applyAlignment="1">
      <alignment horizontal="right" vertical="top"/>
    </xf>
    <xf numFmtId="187" fontId="5" fillId="0" borderId="28" xfId="0" applyNumberFormat="1" applyFont="1" applyFill="1" applyBorder="1" applyAlignment="1">
      <alignment horizontal="right" vertical="top"/>
    </xf>
    <xf numFmtId="0" fontId="5" fillId="0" borderId="28" xfId="0" applyFont="1" applyFill="1" applyBorder="1" applyAlignment="1">
      <alignment vertical="top"/>
    </xf>
    <xf numFmtId="0" fontId="5" fillId="0" borderId="28" xfId="0" applyFont="1" applyFill="1" applyBorder="1" applyAlignment="1">
      <alignment vertical="top" wrapText="1"/>
    </xf>
    <xf numFmtId="0" fontId="8" fillId="7" borderId="31" xfId="0" applyFont="1" applyFill="1" applyBorder="1" applyAlignment="1">
      <alignment horizontal="left" vertical="top" wrapText="1"/>
    </xf>
    <xf numFmtId="0" fontId="19" fillId="0" borderId="28" xfId="0" quotePrefix="1" applyFont="1" applyBorder="1" applyAlignment="1">
      <alignment horizontal="right" vertical="top"/>
    </xf>
    <xf numFmtId="41" fontId="8" fillId="7" borderId="28" xfId="0" applyNumberFormat="1" applyFont="1" applyFill="1" applyBorder="1" applyAlignment="1">
      <alignment vertical="top"/>
    </xf>
    <xf numFmtId="0" fontId="8" fillId="7" borderId="28" xfId="0" quotePrefix="1" applyFont="1" applyFill="1" applyBorder="1" applyAlignment="1">
      <alignment horizontal="right" vertical="top"/>
    </xf>
    <xf numFmtId="41" fontId="8" fillId="0" borderId="28" xfId="0" quotePrefix="1" applyNumberFormat="1" applyFont="1" applyBorder="1" applyAlignment="1">
      <alignment horizontal="right" vertical="top"/>
    </xf>
    <xf numFmtId="0" fontId="8" fillId="7" borderId="28" xfId="0" applyFont="1" applyFill="1" applyBorder="1" applyAlignment="1">
      <alignment vertical="top"/>
    </xf>
    <xf numFmtId="0" fontId="8" fillId="7" borderId="28" xfId="0" applyFont="1" applyFill="1" applyBorder="1" applyAlignment="1">
      <alignment horizontal="left" vertical="top" wrapText="1"/>
    </xf>
    <xf numFmtId="15" fontId="8" fillId="7" borderId="28" xfId="0" applyNumberFormat="1" applyFont="1" applyFill="1" applyBorder="1" applyAlignment="1">
      <alignment horizontal="left" vertical="top" wrapText="1"/>
    </xf>
    <xf numFmtId="0" fontId="8" fillId="7" borderId="28" xfId="0" applyFont="1" applyFill="1" applyBorder="1" applyAlignment="1">
      <alignment horizontal="center" vertical="top"/>
    </xf>
    <xf numFmtId="0" fontId="8" fillId="7" borderId="28" xfId="0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left" vertical="top"/>
    </xf>
    <xf numFmtId="41" fontId="8" fillId="0" borderId="16" xfId="1" applyNumberFormat="1" applyFont="1" applyBorder="1" applyAlignment="1">
      <alignment horizontal="left" vertical="top"/>
    </xf>
    <xf numFmtId="17" fontId="8" fillId="0" borderId="16" xfId="0" applyNumberFormat="1" applyFont="1" applyFill="1" applyBorder="1" applyAlignment="1">
      <alignment horizontal="center" vertical="top"/>
    </xf>
    <xf numFmtId="43" fontId="8" fillId="0" borderId="20" xfId="1" applyFont="1" applyFill="1" applyBorder="1" applyAlignment="1">
      <alignment horizontal="center" vertical="top"/>
    </xf>
    <xf numFmtId="194" fontId="5" fillId="0" borderId="19" xfId="0" applyNumberFormat="1" applyFont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12" fillId="0" borderId="18" xfId="0" applyFont="1" applyBorder="1" applyAlignment="1">
      <alignment wrapText="1"/>
    </xf>
    <xf numFmtId="0" fontId="12" fillId="0" borderId="17" xfId="0" applyFont="1" applyBorder="1" applyAlignment="1">
      <alignment vertical="top" wrapText="1"/>
    </xf>
    <xf numFmtId="0" fontId="19" fillId="0" borderId="7" xfId="2" applyFont="1" applyFill="1" applyBorder="1" applyAlignment="1">
      <alignment horizontal="left" vertical="top"/>
    </xf>
    <xf numFmtId="0" fontId="19" fillId="0" borderId="8" xfId="2" applyFont="1" applyFill="1" applyBorder="1" applyAlignment="1">
      <alignment horizontal="left" vertical="top"/>
    </xf>
    <xf numFmtId="194" fontId="19" fillId="0" borderId="0" xfId="0" applyNumberFormat="1" applyFont="1" applyFill="1" applyBorder="1" applyAlignment="1">
      <alignment horizontal="center" vertical="top"/>
    </xf>
    <xf numFmtId="49" fontId="19" fillId="0" borderId="8" xfId="0" applyNumberFormat="1" applyFont="1" applyFill="1" applyBorder="1" applyAlignment="1">
      <alignment horizontal="left" vertical="top" wrapText="1"/>
    </xf>
    <xf numFmtId="187" fontId="8" fillId="0" borderId="9" xfId="1" applyNumberFormat="1" applyFont="1" applyFill="1" applyBorder="1" applyAlignment="1">
      <alignment vertical="top" wrapText="1"/>
    </xf>
    <xf numFmtId="41" fontId="19" fillId="0" borderId="9" xfId="1" applyNumberFormat="1" applyFont="1" applyFill="1" applyBorder="1" applyAlignment="1">
      <alignment vertical="top"/>
    </xf>
    <xf numFmtId="41" fontId="19" fillId="0" borderId="9" xfId="0" applyNumberFormat="1" applyFont="1" applyFill="1" applyBorder="1" applyAlignment="1">
      <alignment vertical="top"/>
    </xf>
    <xf numFmtId="0" fontId="12" fillId="0" borderId="9" xfId="0" applyNumberFormat="1" applyFont="1" applyFill="1" applyBorder="1" applyAlignment="1">
      <alignment vertical="top" wrapText="1"/>
    </xf>
    <xf numFmtId="0" fontId="19" fillId="0" borderId="9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vertical="top"/>
    </xf>
    <xf numFmtId="0" fontId="19" fillId="0" borderId="9" xfId="0" applyFont="1" applyFill="1" applyBorder="1" applyAlignment="1">
      <alignment vertical="top" wrapText="1"/>
    </xf>
    <xf numFmtId="49" fontId="8" fillId="0" borderId="21" xfId="0" applyNumberFormat="1" applyFont="1" applyBorder="1" applyAlignment="1">
      <alignment horizontal="center" vertical="top"/>
    </xf>
    <xf numFmtId="0" fontId="23" fillId="0" borderId="7" xfId="2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vertical="top"/>
    </xf>
    <xf numFmtId="0" fontId="19" fillId="0" borderId="30" xfId="2" applyFont="1" applyFill="1" applyBorder="1" applyAlignment="1">
      <alignment horizontal="left" vertical="top"/>
    </xf>
    <xf numFmtId="0" fontId="23" fillId="0" borderId="33" xfId="2" applyFont="1" applyFill="1" applyBorder="1" applyAlignment="1">
      <alignment horizontal="center" vertical="top" wrapText="1"/>
    </xf>
    <xf numFmtId="194" fontId="19" fillId="0" borderId="32" xfId="0" applyNumberFormat="1" applyFont="1" applyFill="1" applyBorder="1" applyAlignment="1">
      <alignment horizontal="center" vertical="top"/>
    </xf>
    <xf numFmtId="49" fontId="19" fillId="0" borderId="30" xfId="0" applyNumberFormat="1" applyFont="1" applyFill="1" applyBorder="1" applyAlignment="1">
      <alignment horizontal="left" vertical="top" wrapText="1"/>
    </xf>
    <xf numFmtId="41" fontId="19" fillId="0" borderId="29" xfId="1" applyNumberFormat="1" applyFont="1" applyFill="1" applyBorder="1" applyAlignment="1">
      <alignment vertical="top"/>
    </xf>
    <xf numFmtId="0" fontId="12" fillId="0" borderId="29" xfId="0" applyFont="1" applyFill="1" applyBorder="1" applyAlignment="1">
      <alignment vertical="top"/>
    </xf>
    <xf numFmtId="0" fontId="12" fillId="0" borderId="29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center" vertical="top"/>
    </xf>
    <xf numFmtId="0" fontId="19" fillId="0" borderId="29" xfId="0" applyFont="1" applyFill="1" applyBorder="1" applyAlignment="1">
      <alignment vertical="top"/>
    </xf>
    <xf numFmtId="0" fontId="20" fillId="0" borderId="29" xfId="2" applyFont="1" applyFill="1" applyBorder="1" applyAlignment="1">
      <alignment vertical="top"/>
    </xf>
    <xf numFmtId="0" fontId="20" fillId="0" borderId="21" xfId="2" applyFont="1" applyFill="1" applyBorder="1" applyAlignment="1">
      <alignment vertical="top"/>
    </xf>
    <xf numFmtId="0" fontId="8" fillId="0" borderId="29" xfId="0" quotePrefix="1" applyFont="1" applyBorder="1" applyAlignment="1">
      <alignment horizontal="center" vertical="top"/>
    </xf>
    <xf numFmtId="189" fontId="8" fillId="0" borderId="32" xfId="0" applyNumberFormat="1" applyFont="1" applyBorder="1" applyAlignment="1">
      <alignment horizontal="center" vertical="top"/>
    </xf>
    <xf numFmtId="0" fontId="8" fillId="0" borderId="30" xfId="0" applyFont="1" applyBorder="1" applyAlignment="1">
      <alignment horizontal="left" vertical="top" wrapText="1"/>
    </xf>
    <xf numFmtId="43" fontId="8" fillId="0" borderId="29" xfId="1" applyFont="1" applyBorder="1" applyAlignment="1">
      <alignment horizontal="center" vertical="top"/>
    </xf>
    <xf numFmtId="41" fontId="8" fillId="0" borderId="29" xfId="1" applyNumberFormat="1" applyFont="1" applyBorder="1" applyAlignment="1">
      <alignment horizontal="center" vertical="top"/>
    </xf>
    <xf numFmtId="0" fontId="8" fillId="0" borderId="29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/>
    </xf>
    <xf numFmtId="187" fontId="19" fillId="0" borderId="20" xfId="0" applyNumberFormat="1" applyFont="1" applyBorder="1" applyAlignment="1">
      <alignment horizontal="right" vertical="top" wrapText="1"/>
    </xf>
    <xf numFmtId="0" fontId="19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wrapText="1"/>
    </xf>
    <xf numFmtId="194" fontId="5" fillId="0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 wrapText="1"/>
    </xf>
    <xf numFmtId="43" fontId="5" fillId="0" borderId="20" xfId="1" applyFont="1" applyFill="1" applyBorder="1" applyAlignment="1">
      <alignment horizontal="center" vertical="top"/>
    </xf>
    <xf numFmtId="0" fontId="5" fillId="0" borderId="20" xfId="0" applyFont="1" applyFill="1" applyBorder="1" applyAlignment="1">
      <alignment vertical="top" wrapText="1"/>
    </xf>
    <xf numFmtId="0" fontId="8" fillId="0" borderId="29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right" vertical="top"/>
    </xf>
    <xf numFmtId="0" fontId="8" fillId="0" borderId="21" xfId="0" applyFont="1" applyBorder="1" applyAlignment="1">
      <alignment horizontal="right" vertical="top"/>
    </xf>
    <xf numFmtId="189" fontId="8" fillId="0" borderId="32" xfId="0" applyNumberFormat="1" applyFont="1" applyBorder="1" applyAlignment="1">
      <alignment horizontal="center" vertical="top"/>
    </xf>
    <xf numFmtId="189" fontId="8" fillId="0" borderId="24" xfId="0" applyNumberFormat="1" applyFont="1" applyBorder="1" applyAlignment="1">
      <alignment horizontal="center" vertical="top"/>
    </xf>
    <xf numFmtId="0" fontId="8" fillId="7" borderId="20" xfId="0" applyFont="1" applyFill="1" applyBorder="1" applyAlignment="1">
      <alignment vertical="top"/>
    </xf>
    <xf numFmtId="0" fontId="19" fillId="0" borderId="23" xfId="0" applyFont="1" applyFill="1" applyBorder="1" applyAlignment="1">
      <alignment horizontal="left" vertical="top" wrapText="1"/>
    </xf>
    <xf numFmtId="187" fontId="19" fillId="0" borderId="21" xfId="1" quotePrefix="1" applyNumberFormat="1" applyFont="1" applyFill="1" applyBorder="1" applyAlignment="1">
      <alignment horizontal="center" vertical="top"/>
    </xf>
    <xf numFmtId="41" fontId="19" fillId="0" borderId="21" xfId="0" quotePrefix="1" applyNumberFormat="1" applyFont="1" applyFill="1" applyBorder="1" applyAlignment="1">
      <alignment horizontal="center" vertical="top"/>
    </xf>
    <xf numFmtId="194" fontId="5" fillId="0" borderId="35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187" fontId="5" fillId="0" borderId="28" xfId="1" applyNumberFormat="1" applyFont="1" applyFill="1" applyBorder="1" applyAlignment="1">
      <alignment vertical="top" wrapText="1"/>
    </xf>
    <xf numFmtId="187" fontId="5" fillId="0" borderId="28" xfId="1" applyNumberFormat="1" applyFont="1" applyBorder="1" applyAlignment="1">
      <alignment vertical="top"/>
    </xf>
    <xf numFmtId="187" fontId="5" fillId="0" borderId="28" xfId="1" applyNumberFormat="1" applyFont="1" applyBorder="1" applyAlignment="1">
      <alignment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top"/>
    </xf>
    <xf numFmtId="0" fontId="5" fillId="0" borderId="28" xfId="2" applyFont="1" applyFill="1" applyBorder="1" applyAlignment="1">
      <alignment horizontal="center" vertical="top" wrapText="1"/>
    </xf>
    <xf numFmtId="187" fontId="8" fillId="0" borderId="28" xfId="1" applyNumberFormat="1" applyFont="1" applyBorder="1" applyAlignment="1">
      <alignment horizontal="left" vertical="top" wrapText="1"/>
    </xf>
    <xf numFmtId="187" fontId="8" fillId="0" borderId="28" xfId="1" applyNumberFormat="1" applyFont="1" applyBorder="1" applyAlignment="1">
      <alignment horizontal="right" vertical="top" wrapText="1"/>
    </xf>
    <xf numFmtId="0" fontId="23" fillId="0" borderId="34" xfId="2" applyFont="1" applyFill="1" applyBorder="1" applyAlignment="1">
      <alignment horizontal="left" vertical="top"/>
    </xf>
    <xf numFmtId="0" fontId="23" fillId="0" borderId="31" xfId="2" applyFont="1" applyFill="1" applyBorder="1" applyAlignment="1">
      <alignment horizontal="left" vertical="top"/>
    </xf>
    <xf numFmtId="194" fontId="5" fillId="0" borderId="35" xfId="2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vertical="top" wrapText="1"/>
    </xf>
    <xf numFmtId="187" fontId="5" fillId="0" borderId="28" xfId="30" applyNumberFormat="1" applyFont="1" applyFill="1" applyBorder="1" applyAlignment="1">
      <alignment vertical="top" wrapText="1"/>
    </xf>
    <xf numFmtId="41" fontId="5" fillId="0" borderId="28" xfId="0" applyNumberFormat="1" applyFont="1" applyFill="1" applyBorder="1" applyAlignment="1">
      <alignment vertical="top"/>
    </xf>
    <xf numFmtId="41" fontId="5" fillId="0" borderId="28" xfId="0" applyNumberFormat="1" applyFont="1" applyFill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23" fillId="0" borderId="28" xfId="2" applyFont="1" applyFill="1" applyBorder="1" applyAlignment="1">
      <alignment horizontal="center" vertical="top" wrapText="1"/>
    </xf>
    <xf numFmtId="189" fontId="5" fillId="0" borderId="7" xfId="2" applyNumberFormat="1" applyFont="1" applyFill="1" applyBorder="1" applyAlignment="1">
      <alignment horizontal="center" vertical="top" wrapText="1"/>
    </xf>
    <xf numFmtId="189" fontId="5" fillId="0" borderId="0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187" fontId="5" fillId="0" borderId="9" xfId="1" applyNumberFormat="1" applyFont="1" applyFill="1" applyBorder="1" applyAlignment="1">
      <alignment vertical="top" wrapText="1"/>
    </xf>
    <xf numFmtId="187" fontId="5" fillId="0" borderId="9" xfId="1" applyNumberFormat="1" applyFont="1" applyBorder="1" applyAlignment="1">
      <alignment vertical="top"/>
    </xf>
    <xf numFmtId="187" fontId="5" fillId="0" borderId="9" xfId="1" applyNumberFormat="1" applyFont="1" applyBorder="1" applyAlignment="1">
      <alignment horizontal="right" vertical="top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2" applyFont="1" applyFill="1" applyBorder="1" applyAlignment="1">
      <alignment vertical="top"/>
    </xf>
    <xf numFmtId="0" fontId="5" fillId="0" borderId="9" xfId="2" applyFont="1" applyFill="1" applyBorder="1" applyAlignment="1">
      <alignment vertical="top" wrapText="1"/>
    </xf>
    <xf numFmtId="187" fontId="5" fillId="0" borderId="28" xfId="1" applyNumberFormat="1" applyFont="1" applyFill="1" applyBorder="1" applyAlignment="1">
      <alignment horizontal="left" vertical="top" wrapText="1"/>
    </xf>
    <xf numFmtId="187" fontId="5" fillId="0" borderId="28" xfId="1" applyNumberFormat="1" applyFont="1" applyFill="1" applyBorder="1" applyAlignment="1">
      <alignment horizontal="right" vertical="top" wrapText="1"/>
    </xf>
    <xf numFmtId="43" fontId="5" fillId="0" borderId="28" xfId="1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189" fontId="5" fillId="0" borderId="35" xfId="0" applyNumberFormat="1" applyFont="1" applyBorder="1" applyAlignment="1">
      <alignment horizontal="center" vertical="top" wrapText="1"/>
    </xf>
    <xf numFmtId="41" fontId="5" fillId="0" borderId="28" xfId="0" applyNumberFormat="1" applyFont="1" applyBorder="1" applyAlignment="1">
      <alignment vertical="top"/>
    </xf>
    <xf numFmtId="43" fontId="5" fillId="0" borderId="28" xfId="1" quotePrefix="1" applyFont="1" applyBorder="1" applyAlignment="1">
      <alignment horizontal="right" vertical="top"/>
    </xf>
    <xf numFmtId="41" fontId="5" fillId="0" borderId="28" xfId="0" quotePrefix="1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/>
    </xf>
    <xf numFmtId="194" fontId="5" fillId="0" borderId="35" xfId="0" applyNumberFormat="1" applyFont="1" applyFill="1" applyBorder="1" applyAlignment="1">
      <alignment horizontal="center" vertical="top" wrapText="1"/>
    </xf>
    <xf numFmtId="187" fontId="5" fillId="0" borderId="28" xfId="10" applyNumberFormat="1" applyFont="1" applyFill="1" applyBorder="1" applyAlignment="1">
      <alignment vertical="top" wrapText="1"/>
    </xf>
    <xf numFmtId="41" fontId="5" fillId="0" borderId="28" xfId="1" applyNumberFormat="1" applyFont="1" applyFill="1" applyBorder="1" applyAlignment="1">
      <alignment horizontal="left" vertical="top" wrapText="1"/>
    </xf>
    <xf numFmtId="187" fontId="5" fillId="0" borderId="28" xfId="0" applyNumberFormat="1" applyFont="1" applyBorder="1" applyAlignment="1">
      <alignment horizontal="right" vertical="top" wrapText="1"/>
    </xf>
    <xf numFmtId="41" fontId="5" fillId="0" borderId="28" xfId="1" applyNumberFormat="1" applyFont="1" applyBorder="1" applyAlignment="1">
      <alignment horizontal="left" vertical="top" wrapText="1"/>
    </xf>
    <xf numFmtId="187" fontId="5" fillId="0" borderId="28" xfId="1" applyNumberFormat="1" applyFont="1" applyBorder="1" applyAlignment="1">
      <alignment horizontal="right" vertical="top"/>
    </xf>
    <xf numFmtId="0" fontId="8" fillId="7" borderId="31" xfId="0" applyFont="1" applyFill="1" applyBorder="1" applyAlignment="1">
      <alignment vertical="top" wrapText="1"/>
    </xf>
    <xf numFmtId="187" fontId="8" fillId="0" borderId="28" xfId="10" applyNumberFormat="1" applyFont="1" applyFill="1" applyBorder="1" applyAlignment="1">
      <alignment vertical="top" wrapText="1"/>
    </xf>
    <xf numFmtId="0" fontId="8" fillId="0" borderId="28" xfId="0" quotePrefix="1" applyFont="1" applyBorder="1" applyAlignment="1">
      <alignment horizontal="right" vertical="top"/>
    </xf>
    <xf numFmtId="0" fontId="8" fillId="7" borderId="28" xfId="7" applyNumberFormat="1" applyFont="1" applyFill="1" applyBorder="1" applyAlignment="1">
      <alignment horizontal="left" vertical="top" wrapText="1"/>
    </xf>
    <xf numFmtId="0" fontId="8" fillId="0" borderId="28" xfId="7" applyNumberFormat="1" applyFont="1" applyFill="1" applyBorder="1" applyAlignment="1">
      <alignment horizontal="left" vertical="top" wrapText="1"/>
    </xf>
    <xf numFmtId="41" fontId="8" fillId="0" borderId="29" xfId="0" applyNumberFormat="1" applyFont="1" applyBorder="1" applyAlignment="1">
      <alignment horizontal="right" vertical="top"/>
    </xf>
    <xf numFmtId="49" fontId="8" fillId="0" borderId="29" xfId="0" applyNumberFormat="1" applyFont="1" applyBorder="1" applyAlignment="1">
      <alignment horizontal="center" vertical="top"/>
    </xf>
    <xf numFmtId="41" fontId="8" fillId="0" borderId="21" xfId="1" applyNumberFormat="1" applyFont="1" applyBorder="1" applyAlignment="1">
      <alignment horizontal="left" vertical="top"/>
    </xf>
    <xf numFmtId="0" fontId="10" fillId="0" borderId="17" xfId="2" applyFont="1" applyFill="1" applyBorder="1" applyAlignment="1">
      <alignment horizontal="left" vertical="top"/>
    </xf>
    <xf numFmtId="0" fontId="10" fillId="0" borderId="18" xfId="2" applyFont="1" applyFill="1" applyBorder="1" applyAlignment="1">
      <alignment horizontal="left" vertical="top"/>
    </xf>
    <xf numFmtId="189" fontId="10" fillId="0" borderId="19" xfId="2" applyNumberFormat="1" applyFont="1" applyFill="1" applyBorder="1" applyAlignment="1">
      <alignment horizontal="center" vertical="top" wrapText="1"/>
    </xf>
    <xf numFmtId="194" fontId="10" fillId="0" borderId="19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left" vertical="top" wrapText="1"/>
    </xf>
    <xf numFmtId="187" fontId="10" fillId="0" borderId="20" xfId="1" applyNumberFormat="1" applyFont="1" applyBorder="1" applyAlignment="1">
      <alignment vertical="top"/>
    </xf>
    <xf numFmtId="41" fontId="10" fillId="0" borderId="20" xfId="0" applyNumberFormat="1" applyFont="1" applyBorder="1" applyAlignment="1">
      <alignment vertical="top"/>
    </xf>
    <xf numFmtId="187" fontId="10" fillId="0" borderId="20" xfId="1" applyNumberFormat="1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0" xfId="0" applyFont="1" applyBorder="1" applyAlignment="1">
      <alignment vertical="top" wrapText="1"/>
    </xf>
    <xf numFmtId="0" fontId="10" fillId="0" borderId="18" xfId="2" applyFont="1" applyBorder="1" applyAlignment="1">
      <alignment vertical="top"/>
    </xf>
    <xf numFmtId="0" fontId="10" fillId="0" borderId="20" xfId="2" applyFont="1" applyBorder="1" applyAlignment="1">
      <alignment vertical="top"/>
    </xf>
    <xf numFmtId="0" fontId="10" fillId="0" borderId="20" xfId="2" applyFont="1" applyBorder="1" applyAlignment="1">
      <alignment vertical="top" wrapText="1"/>
    </xf>
    <xf numFmtId="0" fontId="10" fillId="0" borderId="13" xfId="2" applyFont="1" applyFill="1" applyBorder="1" applyAlignment="1">
      <alignment horizontal="left" vertical="top"/>
    </xf>
    <xf numFmtId="0" fontId="10" fillId="0" borderId="14" xfId="2" applyFont="1" applyFill="1" applyBorder="1" applyAlignment="1">
      <alignment horizontal="left" vertical="top"/>
    </xf>
    <xf numFmtId="189" fontId="10" fillId="0" borderId="13" xfId="2" applyNumberFormat="1" applyFont="1" applyFill="1" applyBorder="1" applyAlignment="1">
      <alignment horizontal="center" vertical="top" wrapText="1"/>
    </xf>
    <xf numFmtId="189" fontId="10" fillId="0" borderId="15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187" fontId="10" fillId="0" borderId="16" xfId="30" applyNumberFormat="1" applyFont="1" applyFill="1" applyBorder="1" applyAlignment="1">
      <alignment horizontal="right" vertical="top" wrapText="1"/>
    </xf>
    <xf numFmtId="187" fontId="10" fillId="0" borderId="16" xfId="1" applyNumberFormat="1" applyFont="1" applyBorder="1" applyAlignment="1">
      <alignment horizontal="right" vertical="top" wrapText="1"/>
    </xf>
    <xf numFmtId="43" fontId="10" fillId="0" borderId="16" xfId="1" applyFont="1" applyBorder="1" applyAlignment="1">
      <alignment horizontal="right" vertical="top" wrapText="1"/>
    </xf>
    <xf numFmtId="0" fontId="10" fillId="0" borderId="0" xfId="2" applyFont="1" applyFill="1" applyBorder="1" applyAlignment="1">
      <alignment vertical="top"/>
    </xf>
    <xf numFmtId="0" fontId="10" fillId="0" borderId="8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left" vertical="top" wrapText="1"/>
    </xf>
    <xf numFmtId="41" fontId="5" fillId="0" borderId="28" xfId="0" applyNumberFormat="1" applyFont="1" applyBorder="1" applyAlignment="1">
      <alignment vertical="top" wrapText="1"/>
    </xf>
    <xf numFmtId="43" fontId="5" fillId="0" borderId="28" xfId="1" applyFont="1" applyFill="1" applyBorder="1" applyAlignment="1">
      <alignment horizontal="right" vertical="top" wrapText="1"/>
    </xf>
    <xf numFmtId="49" fontId="5" fillId="0" borderId="31" xfId="29" applyNumberFormat="1" applyFont="1" applyFill="1" applyBorder="1" applyAlignment="1">
      <alignment vertical="top" wrapText="1"/>
    </xf>
    <xf numFmtId="41" fontId="5" fillId="0" borderId="28" xfId="10" applyNumberFormat="1" applyFont="1" applyFill="1" applyBorder="1" applyAlignment="1">
      <alignment horizontal="center" vertical="top" wrapText="1"/>
    </xf>
    <xf numFmtId="0" fontId="5" fillId="0" borderId="28" xfId="2" applyFont="1" applyFill="1" applyBorder="1" applyAlignment="1">
      <alignment horizontal="left" vertical="top" wrapText="1"/>
    </xf>
    <xf numFmtId="189" fontId="8" fillId="0" borderId="10" xfId="2" applyNumberFormat="1" applyFont="1" applyFill="1" applyBorder="1" applyAlignment="1">
      <alignment horizontal="center" vertical="top" wrapText="1"/>
    </xf>
    <xf numFmtId="195" fontId="5" fillId="0" borderId="24" xfId="2" applyNumberFormat="1" applyFont="1" applyBorder="1" applyAlignment="1">
      <alignment horizontal="right" vertical="top"/>
    </xf>
    <xf numFmtId="0" fontId="5" fillId="0" borderId="23" xfId="2" applyFont="1" applyBorder="1" applyAlignment="1">
      <alignment vertical="top" wrapText="1"/>
    </xf>
    <xf numFmtId="0" fontId="5" fillId="0" borderId="21" xfId="2" applyFont="1" applyFill="1" applyBorder="1" applyAlignment="1">
      <alignment horizontal="left" vertical="top" wrapText="1"/>
    </xf>
    <xf numFmtId="17" fontId="8" fillId="0" borderId="20" xfId="1" applyNumberFormat="1" applyFont="1" applyFill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187" fontId="5" fillId="2" borderId="25" xfId="1" applyNumberFormat="1" applyFont="1" applyFill="1" applyBorder="1" applyAlignment="1">
      <alignment horizontal="center" vertical="top" wrapText="1"/>
    </xf>
    <xf numFmtId="187" fontId="5" fillId="2" borderId="5" xfId="1" applyNumberFormat="1" applyFont="1" applyFill="1" applyBorder="1" applyAlignment="1">
      <alignment horizontal="center" vertical="top" wrapText="1"/>
    </xf>
    <xf numFmtId="0" fontId="8" fillId="0" borderId="21" xfId="0" quotePrefix="1" applyFont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top" wrapText="1"/>
    </xf>
    <xf numFmtId="0" fontId="5" fillId="8" borderId="12" xfId="0" applyFont="1" applyFill="1" applyBorder="1" applyAlignment="1">
      <alignment horizontal="center" vertical="top" wrapText="1"/>
    </xf>
    <xf numFmtId="187" fontId="5" fillId="2" borderId="26" xfId="1" applyNumberFormat="1" applyFont="1" applyFill="1" applyBorder="1" applyAlignment="1">
      <alignment horizontal="center" vertical="top" wrapText="1"/>
    </xf>
    <xf numFmtId="189" fontId="5" fillId="0" borderId="17" xfId="2" applyNumberFormat="1" applyFont="1" applyFill="1" applyBorder="1" applyAlignment="1">
      <alignment horizontal="center" vertical="top" wrapText="1"/>
    </xf>
    <xf numFmtId="194" fontId="8" fillId="0" borderId="35" xfId="2" applyNumberFormat="1" applyFont="1" applyBorder="1" applyAlignment="1">
      <alignment horizontal="center" vertical="top" wrapText="1"/>
    </xf>
    <xf numFmtId="0" fontId="8" fillId="0" borderId="31" xfId="0" applyFont="1" applyBorder="1" applyAlignment="1">
      <alignment horizontal="left" vertical="top" wrapText="1"/>
    </xf>
    <xf numFmtId="41" fontId="8" fillId="0" borderId="28" xfId="0" applyNumberFormat="1" applyFont="1" applyFill="1" applyBorder="1" applyAlignment="1">
      <alignment horizontal="right" vertical="top"/>
    </xf>
    <xf numFmtId="41" fontId="8" fillId="0" borderId="28" xfId="0" applyNumberFormat="1" applyFont="1" applyFill="1" applyBorder="1" applyAlignment="1">
      <alignment vertical="top"/>
    </xf>
    <xf numFmtId="17" fontId="8" fillId="0" borderId="28" xfId="0" applyNumberFormat="1" applyFont="1" applyBorder="1" applyAlignment="1">
      <alignment horizontal="center" vertical="top"/>
    </xf>
    <xf numFmtId="0" fontId="8" fillId="0" borderId="28" xfId="2" applyFont="1" applyFill="1" applyBorder="1" applyAlignment="1">
      <alignment horizontal="left" vertical="top" wrapText="1"/>
    </xf>
    <xf numFmtId="43" fontId="32" fillId="0" borderId="0" xfId="1" applyFont="1"/>
    <xf numFmtId="43" fontId="12" fillId="0" borderId="20" xfId="1" applyFont="1" applyFill="1" applyBorder="1" applyAlignment="1">
      <alignment horizontal="right" vertical="top" wrapText="1"/>
    </xf>
    <xf numFmtId="49" fontId="8" fillId="0" borderId="8" xfId="29" applyNumberFormat="1" applyFont="1" applyFill="1" applyBorder="1" applyAlignment="1">
      <alignment vertical="top" wrapText="1"/>
    </xf>
    <xf numFmtId="41" fontId="8" fillId="0" borderId="9" xfId="3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top" wrapText="1"/>
    </xf>
    <xf numFmtId="43" fontId="12" fillId="0" borderId="9" xfId="1" applyFont="1" applyBorder="1" applyAlignment="1">
      <alignment horizontal="right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left" vertical="top" wrapText="1"/>
    </xf>
    <xf numFmtId="41" fontId="8" fillId="0" borderId="16" xfId="0" applyNumberFormat="1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right" vertical="top"/>
    </xf>
    <xf numFmtId="0" fontId="12" fillId="0" borderId="16" xfId="0" applyFont="1" applyBorder="1" applyAlignment="1">
      <alignment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center" vertical="top"/>
    </xf>
    <xf numFmtId="41" fontId="8" fillId="0" borderId="20" xfId="1" applyNumberFormat="1" applyFont="1" applyFill="1" applyBorder="1" applyAlignment="1">
      <alignment vertical="top"/>
    </xf>
    <xf numFmtId="0" fontId="8" fillId="0" borderId="2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5" fillId="0" borderId="20" xfId="2" applyFont="1" applyFill="1" applyBorder="1" applyAlignment="1">
      <alignment horizontal="center" vertical="top"/>
    </xf>
    <xf numFmtId="0" fontId="23" fillId="0" borderId="17" xfId="2" applyNumberFormat="1" applyFont="1" applyFill="1" applyBorder="1" applyAlignment="1">
      <alignment horizontal="right" vertical="top"/>
    </xf>
    <xf numFmtId="0" fontId="8" fillId="0" borderId="2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top" wrapText="1"/>
    </xf>
    <xf numFmtId="0" fontId="12" fillId="7" borderId="29" xfId="0" applyFont="1" applyFill="1" applyBorder="1" applyAlignment="1">
      <alignment horizontal="center" vertical="top" wrapText="1"/>
    </xf>
    <xf numFmtId="195" fontId="23" fillId="0" borderId="19" xfId="2" applyNumberFormat="1" applyFont="1" applyFill="1" applyBorder="1" applyAlignment="1">
      <alignment horizontal="right"/>
    </xf>
    <xf numFmtId="0" fontId="23" fillId="0" borderId="34" xfId="2" applyNumberFormat="1" applyFont="1" applyFill="1" applyBorder="1" applyAlignment="1">
      <alignment horizontal="right"/>
    </xf>
    <xf numFmtId="195" fontId="23" fillId="0" borderId="35" xfId="2" applyNumberFormat="1" applyFont="1" applyFill="1" applyBorder="1" applyAlignment="1">
      <alignment horizontal="right"/>
    </xf>
    <xf numFmtId="17" fontId="19" fillId="0" borderId="28" xfId="0" applyNumberFormat="1" applyFont="1" applyFill="1" applyBorder="1" applyAlignment="1">
      <alignment horizontal="center" vertical="top" wrapText="1"/>
    </xf>
    <xf numFmtId="187" fontId="8" fillId="7" borderId="20" xfId="30" applyNumberFormat="1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  <xf numFmtId="43" fontId="8" fillId="0" borderId="29" xfId="1" applyFont="1" applyBorder="1" applyAlignment="1">
      <alignment horizontal="center" vertical="top" wrapText="1"/>
    </xf>
    <xf numFmtId="0" fontId="12" fillId="0" borderId="20" xfId="0" applyFont="1" applyBorder="1" applyAlignment="1">
      <alignment wrapText="1"/>
    </xf>
    <xf numFmtId="0" fontId="5" fillId="8" borderId="6" xfId="0" applyFont="1" applyFill="1" applyBorder="1" applyAlignment="1">
      <alignment horizontal="center" vertical="top" wrapText="1"/>
    </xf>
    <xf numFmtId="187" fontId="8" fillId="7" borderId="28" xfId="30" applyNumberFormat="1" applyFont="1" applyFill="1" applyBorder="1" applyAlignment="1">
      <alignment horizontal="center" vertical="top" wrapText="1"/>
    </xf>
    <xf numFmtId="43" fontId="8" fillId="0" borderId="28" xfId="1" applyFont="1" applyFill="1" applyBorder="1" applyAlignment="1">
      <alignment vertical="top"/>
    </xf>
    <xf numFmtId="0" fontId="8" fillId="0" borderId="28" xfId="0" applyFont="1" applyFill="1" applyBorder="1" applyAlignment="1">
      <alignment horizontal="right" vertical="top" wrapText="1"/>
    </xf>
    <xf numFmtId="0" fontId="8" fillId="0" borderId="21" xfId="0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top"/>
    </xf>
    <xf numFmtId="41" fontId="8" fillId="0" borderId="9" xfId="0" applyNumberFormat="1" applyFont="1" applyFill="1" applyBorder="1" applyAlignment="1">
      <alignment horizontal="right" vertical="top"/>
    </xf>
    <xf numFmtId="189" fontId="8" fillId="0" borderId="4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187" fontId="8" fillId="0" borderId="6" xfId="1" applyNumberFormat="1" applyFont="1" applyFill="1" applyBorder="1" applyAlignment="1">
      <alignment vertical="top"/>
    </xf>
    <xf numFmtId="41" fontId="8" fillId="0" borderId="6" xfId="1" applyNumberFormat="1" applyFont="1" applyFill="1" applyBorder="1" applyAlignment="1">
      <alignment horizontal="left" vertical="top" wrapText="1"/>
    </xf>
    <xf numFmtId="41" fontId="8" fillId="0" borderId="6" xfId="0" applyNumberFormat="1" applyFont="1" applyFill="1" applyBorder="1" applyAlignment="1">
      <alignment vertical="top"/>
    </xf>
    <xf numFmtId="0" fontId="8" fillId="0" borderId="6" xfId="0" applyFont="1" applyBorder="1" applyAlignment="1">
      <alignment horizontal="right" vertical="top"/>
    </xf>
    <xf numFmtId="17" fontId="8" fillId="0" borderId="6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6" xfId="2" applyFont="1" applyFill="1" applyBorder="1" applyAlignment="1">
      <alignment horizontal="center" vertical="top" wrapText="1"/>
    </xf>
    <xf numFmtId="0" fontId="8" fillId="0" borderId="6" xfId="2" applyFont="1" applyFill="1" applyBorder="1" applyAlignment="1">
      <alignment horizontal="left" vertical="top" wrapText="1"/>
    </xf>
    <xf numFmtId="0" fontId="5" fillId="0" borderId="0" xfId="2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/>
    </xf>
    <xf numFmtId="0" fontId="17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top"/>
    </xf>
    <xf numFmtId="0" fontId="5" fillId="0" borderId="34" xfId="2" applyNumberFormat="1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vertical="top" wrapText="1"/>
    </xf>
    <xf numFmtId="43" fontId="8" fillId="0" borderId="28" xfId="1" applyFont="1" applyFill="1" applyBorder="1" applyAlignment="1">
      <alignment horizontal="right" vertical="top"/>
    </xf>
    <xf numFmtId="17" fontId="8" fillId="0" borderId="28" xfId="0" applyNumberFormat="1" applyFont="1" applyFill="1" applyBorder="1" applyAlignment="1">
      <alignment horizontal="center" vertical="top" wrapText="1"/>
    </xf>
    <xf numFmtId="187" fontId="5" fillId="2" borderId="25" xfId="1" applyNumberFormat="1" applyFont="1" applyFill="1" applyBorder="1" applyAlignment="1">
      <alignment horizontal="center" vertical="top" wrapText="1"/>
    </xf>
    <xf numFmtId="187" fontId="5" fillId="2" borderId="27" xfId="1" applyNumberFormat="1" applyFont="1" applyFill="1" applyBorder="1" applyAlignment="1">
      <alignment horizontal="center" vertical="top" wrapText="1"/>
    </xf>
    <xf numFmtId="0" fontId="8" fillId="0" borderId="21" xfId="0" quotePrefix="1" applyFont="1" applyBorder="1" applyAlignment="1">
      <alignment horizontal="center" vertical="top"/>
    </xf>
    <xf numFmtId="0" fontId="8" fillId="0" borderId="23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/>
    </xf>
    <xf numFmtId="187" fontId="5" fillId="2" borderId="26" xfId="1" applyNumberFormat="1" applyFont="1" applyFill="1" applyBorder="1" applyAlignment="1">
      <alignment horizontal="center" vertical="top" wrapText="1"/>
    </xf>
    <xf numFmtId="194" fontId="8" fillId="0" borderId="26" xfId="19" applyNumberFormat="1" applyFont="1" applyBorder="1" applyAlignment="1">
      <alignment horizontal="center" vertical="top" wrapText="1"/>
    </xf>
    <xf numFmtId="0" fontId="8" fillId="0" borderId="27" xfId="19" applyFont="1" applyFill="1" applyBorder="1" applyAlignment="1">
      <alignment vertical="top" wrapText="1"/>
    </xf>
    <xf numFmtId="187" fontId="8" fillId="0" borderId="5" xfId="30" applyNumberFormat="1" applyFont="1" applyFill="1" applyBorder="1" applyAlignment="1">
      <alignment vertical="top" wrapText="1"/>
    </xf>
    <xf numFmtId="0" fontId="8" fillId="0" borderId="5" xfId="19" applyFont="1" applyFill="1" applyBorder="1" applyAlignment="1">
      <alignment vertical="top" wrapText="1"/>
    </xf>
    <xf numFmtId="189" fontId="8" fillId="0" borderId="24" xfId="0" applyNumberFormat="1" applyFont="1" applyBorder="1" applyAlignment="1">
      <alignment horizontal="left" vertical="top" wrapText="1"/>
    </xf>
    <xf numFmtId="187" fontId="8" fillId="0" borderId="21" xfId="1" applyNumberFormat="1" applyFont="1" applyBorder="1" applyAlignment="1">
      <alignment horizontal="right" vertical="top" wrapText="1"/>
    </xf>
    <xf numFmtId="49" fontId="8" fillId="0" borderId="21" xfId="0" applyNumberFormat="1" applyFont="1" applyBorder="1" applyAlignment="1">
      <alignment horizontal="center" vertical="top" wrapText="1"/>
    </xf>
    <xf numFmtId="49" fontId="8" fillId="0" borderId="31" xfId="29" applyNumberFormat="1" applyFont="1" applyFill="1" applyBorder="1" applyAlignment="1">
      <alignment horizontal="left" vertical="top" wrapText="1"/>
    </xf>
    <xf numFmtId="41" fontId="8" fillId="0" borderId="28" xfId="1" applyNumberFormat="1" applyFont="1" applyFill="1" applyBorder="1" applyAlignment="1">
      <alignment horizontal="left" vertical="top"/>
    </xf>
    <xf numFmtId="0" fontId="8" fillId="0" borderId="28" xfId="0" quotePrefix="1" applyFont="1" applyFill="1" applyBorder="1" applyAlignment="1">
      <alignment horizontal="center" vertical="top"/>
    </xf>
    <xf numFmtId="0" fontId="5" fillId="5" borderId="11" xfId="2" applyFont="1" applyFill="1" applyBorder="1" applyAlignment="1">
      <alignment horizontal="left" vertical="top"/>
    </xf>
    <xf numFmtId="0" fontId="5" fillId="5" borderId="10" xfId="2" applyNumberFormat="1" applyFont="1" applyFill="1" applyBorder="1" applyAlignment="1">
      <alignment horizontal="center" vertical="top" wrapText="1"/>
    </xf>
    <xf numFmtId="187" fontId="5" fillId="5" borderId="12" xfId="0" applyNumberFormat="1" applyFont="1" applyFill="1" applyBorder="1" applyAlignment="1">
      <alignment horizontal="right" vertical="top" wrapText="1"/>
    </xf>
    <xf numFmtId="0" fontId="5" fillId="5" borderId="12" xfId="0" applyFont="1" applyFill="1" applyBorder="1" applyAlignment="1">
      <alignment horizontal="right" vertical="top" wrapText="1"/>
    </xf>
    <xf numFmtId="0" fontId="5" fillId="0" borderId="25" xfId="2" applyFont="1" applyFill="1" applyBorder="1" applyAlignment="1">
      <alignment horizontal="left" vertical="top"/>
    </xf>
    <xf numFmtId="0" fontId="5" fillId="0" borderId="27" xfId="2" applyFont="1" applyFill="1" applyBorder="1" applyAlignment="1">
      <alignment horizontal="left" vertical="top"/>
    </xf>
    <xf numFmtId="0" fontId="8" fillId="0" borderId="27" xfId="0" applyFont="1" applyBorder="1" applyAlignment="1">
      <alignment horizontal="left" vertical="top" wrapText="1"/>
    </xf>
    <xf numFmtId="187" fontId="8" fillId="0" borderId="5" xfId="10" applyNumberFormat="1" applyFont="1" applyFill="1" applyBorder="1" applyAlignment="1">
      <alignment vertical="top" wrapText="1"/>
    </xf>
    <xf numFmtId="41" fontId="8" fillId="0" borderId="5" xfId="1" applyNumberFormat="1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right" vertical="top" wrapText="1"/>
    </xf>
    <xf numFmtId="187" fontId="8" fillId="0" borderId="5" xfId="0" applyNumberFormat="1" applyFont="1" applyBorder="1" applyAlignment="1">
      <alignment horizontal="right" vertical="top" wrapText="1"/>
    </xf>
    <xf numFmtId="0" fontId="8" fillId="0" borderId="5" xfId="2" applyFont="1" applyFill="1" applyBorder="1" applyAlignment="1">
      <alignment horizontal="left" vertical="top" wrapText="1"/>
    </xf>
    <xf numFmtId="0" fontId="8" fillId="0" borderId="24" xfId="0" applyNumberFormat="1" applyFont="1" applyBorder="1" applyAlignment="1">
      <alignment horizontal="center" vertical="top" wrapText="1"/>
    </xf>
    <xf numFmtId="0" fontId="8" fillId="0" borderId="23" xfId="0" applyNumberFormat="1" applyFont="1" applyBorder="1" applyAlignment="1">
      <alignment horizontal="left" vertical="top" wrapText="1"/>
    </xf>
    <xf numFmtId="0" fontId="8" fillId="0" borderId="21" xfId="0" applyNumberFormat="1" applyFont="1" applyBorder="1" applyAlignment="1">
      <alignment horizontal="right" vertical="top" wrapText="1"/>
    </xf>
    <xf numFmtId="0" fontId="8" fillId="0" borderId="21" xfId="0" applyNumberFormat="1" applyFont="1" applyBorder="1" applyAlignment="1">
      <alignment horizontal="left" vertical="top" wrapText="1"/>
    </xf>
    <xf numFmtId="0" fontId="8" fillId="0" borderId="21" xfId="0" applyNumberFormat="1" applyFont="1" applyBorder="1" applyAlignment="1">
      <alignment horizontal="center" vertical="top" wrapText="1"/>
    </xf>
    <xf numFmtId="194" fontId="8" fillId="0" borderId="35" xfId="0" applyNumberFormat="1" applyFont="1" applyBorder="1" applyAlignment="1">
      <alignment horizontal="center" vertical="top" wrapText="1"/>
    </xf>
    <xf numFmtId="0" fontId="8" fillId="0" borderId="31" xfId="8" applyFont="1" applyBorder="1" applyAlignment="1">
      <alignment horizontal="left" vertical="top" wrapText="1"/>
    </xf>
    <xf numFmtId="0" fontId="8" fillId="7" borderId="23" xfId="0" applyFont="1" applyFill="1" applyBorder="1" applyAlignment="1">
      <alignment horizontal="left" vertical="top" wrapText="1"/>
    </xf>
    <xf numFmtId="187" fontId="8" fillId="7" borderId="21" xfId="1" applyNumberFormat="1" applyFont="1" applyFill="1" applyBorder="1" applyAlignment="1">
      <alignment vertical="top" wrapText="1"/>
    </xf>
    <xf numFmtId="49" fontId="8" fillId="0" borderId="28" xfId="0" applyNumberFormat="1" applyFont="1" applyBorder="1" applyAlignment="1">
      <alignment horizontal="left" vertical="top" wrapText="1"/>
    </xf>
    <xf numFmtId="0" fontId="19" fillId="0" borderId="23" xfId="2" applyFont="1" applyFill="1" applyBorder="1" applyAlignment="1">
      <alignment horizontal="left" vertical="top"/>
    </xf>
    <xf numFmtId="189" fontId="19" fillId="0" borderId="22" xfId="2" applyNumberFormat="1" applyFont="1" applyFill="1" applyBorder="1" applyAlignment="1">
      <alignment horizontal="center" vertical="top" wrapText="1"/>
    </xf>
    <xf numFmtId="189" fontId="19" fillId="0" borderId="24" xfId="0" applyNumberFormat="1" applyFont="1" applyBorder="1" applyAlignment="1">
      <alignment horizontal="center" vertical="top" wrapText="1"/>
    </xf>
    <xf numFmtId="187" fontId="19" fillId="0" borderId="21" xfId="1" applyNumberFormat="1" applyFont="1" applyBorder="1" applyAlignment="1">
      <alignment vertical="top" wrapText="1"/>
    </xf>
    <xf numFmtId="0" fontId="19" fillId="0" borderId="21" xfId="0" applyFont="1" applyFill="1" applyBorder="1" applyAlignment="1">
      <alignment horizontal="center" vertical="top"/>
    </xf>
    <xf numFmtId="15" fontId="19" fillId="0" borderId="21" xfId="0" applyNumberFormat="1" applyFont="1" applyFill="1" applyBorder="1" applyAlignment="1">
      <alignment horizontal="center" vertical="top" wrapText="1"/>
    </xf>
    <xf numFmtId="17" fontId="19" fillId="0" borderId="21" xfId="0" applyNumberFormat="1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21" xfId="2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left" vertical="top" wrapText="1"/>
    </xf>
    <xf numFmtId="189" fontId="19" fillId="0" borderId="34" xfId="2" applyNumberFormat="1" applyFont="1" applyFill="1" applyBorder="1" applyAlignment="1">
      <alignment horizontal="center" vertical="top" wrapText="1"/>
    </xf>
    <xf numFmtId="187" fontId="19" fillId="0" borderId="28" xfId="1" applyNumberFormat="1" applyFont="1" applyBorder="1" applyAlignment="1">
      <alignment vertical="top" wrapText="1"/>
    </xf>
    <xf numFmtId="187" fontId="19" fillId="0" borderId="28" xfId="1" quotePrefix="1" applyNumberFormat="1" applyFont="1" applyFill="1" applyBorder="1" applyAlignment="1">
      <alignment horizontal="center" vertical="top"/>
    </xf>
    <xf numFmtId="41" fontId="19" fillId="0" borderId="28" xfId="0" quotePrefix="1" applyNumberFormat="1" applyFont="1" applyFill="1" applyBorder="1" applyAlignment="1">
      <alignment horizontal="center" vertical="top"/>
    </xf>
    <xf numFmtId="0" fontId="19" fillId="0" borderId="28" xfId="0" applyFont="1" applyFill="1" applyBorder="1" applyAlignment="1">
      <alignment horizontal="center" vertical="top"/>
    </xf>
    <xf numFmtId="15" fontId="19" fillId="0" borderId="28" xfId="0" applyNumberFormat="1" applyFont="1" applyFill="1" applyBorder="1" applyAlignment="1">
      <alignment horizontal="center" vertical="top" wrapText="1"/>
    </xf>
    <xf numFmtId="0" fontId="8" fillId="5" borderId="10" xfId="2" applyFont="1" applyFill="1" applyBorder="1" applyAlignment="1">
      <alignment horizontal="left" vertical="top"/>
    </xf>
    <xf numFmtId="0" fontId="5" fillId="5" borderId="18" xfId="2" applyFont="1" applyFill="1" applyBorder="1" applyAlignment="1">
      <alignment vertical="top"/>
    </xf>
    <xf numFmtId="187" fontId="8" fillId="2" borderId="27" xfId="1" applyNumberFormat="1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9" fillId="0" borderId="10" xfId="2" applyFont="1" applyFill="1" applyBorder="1" applyAlignment="1">
      <alignment horizontal="left" vertical="top"/>
    </xf>
    <xf numFmtId="0" fontId="19" fillId="0" borderId="11" xfId="2" applyFont="1" applyFill="1" applyBorder="1" applyAlignment="1">
      <alignment horizontal="left" vertical="top"/>
    </xf>
    <xf numFmtId="0" fontId="23" fillId="0" borderId="10" xfId="2" applyFont="1" applyFill="1" applyBorder="1" applyAlignment="1">
      <alignment horizontal="center" vertical="top" wrapText="1"/>
    </xf>
    <xf numFmtId="194" fontId="19" fillId="0" borderId="1" xfId="0" applyNumberFormat="1" applyFont="1" applyFill="1" applyBorder="1" applyAlignment="1">
      <alignment horizontal="center" vertical="top"/>
    </xf>
    <xf numFmtId="49" fontId="19" fillId="0" borderId="11" xfId="0" applyNumberFormat="1" applyFont="1" applyFill="1" applyBorder="1" applyAlignment="1">
      <alignment horizontal="left" vertical="top" wrapText="1"/>
    </xf>
    <xf numFmtId="187" fontId="8" fillId="0" borderId="12" xfId="1" applyNumberFormat="1" applyFont="1" applyFill="1" applyBorder="1" applyAlignment="1">
      <alignment vertical="top" wrapText="1"/>
    </xf>
    <xf numFmtId="41" fontId="19" fillId="0" borderId="12" xfId="1" applyNumberFormat="1" applyFont="1" applyFill="1" applyBorder="1" applyAlignment="1">
      <alignment vertical="top"/>
    </xf>
    <xf numFmtId="41" fontId="19" fillId="0" borderId="12" xfId="0" applyNumberFormat="1" applyFont="1" applyFill="1" applyBorder="1" applyAlignment="1">
      <alignment vertical="top"/>
    </xf>
    <xf numFmtId="0" fontId="12" fillId="0" borderId="12" xfId="0" applyFont="1" applyFill="1" applyBorder="1" applyAlignment="1">
      <alignment vertical="top"/>
    </xf>
    <xf numFmtId="0" fontId="12" fillId="0" borderId="12" xfId="0" applyNumberFormat="1" applyFont="1" applyFill="1" applyBorder="1" applyAlignment="1">
      <alignment vertical="top" wrapText="1"/>
    </xf>
    <xf numFmtId="0" fontId="19" fillId="0" borderId="12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vertical="top"/>
    </xf>
    <xf numFmtId="0" fontId="19" fillId="0" borderId="12" xfId="0" applyFont="1" applyFill="1" applyBorder="1" applyAlignment="1">
      <alignment vertical="top" wrapText="1"/>
    </xf>
    <xf numFmtId="194" fontId="8" fillId="0" borderId="35" xfId="0" applyNumberFormat="1" applyFont="1" applyBorder="1" applyAlignment="1">
      <alignment horizontal="center" vertical="top"/>
    </xf>
    <xf numFmtId="49" fontId="8" fillId="0" borderId="31" xfId="0" applyNumberFormat="1" applyFont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vertical="top"/>
    </xf>
    <xf numFmtId="0" fontId="19" fillId="0" borderId="22" xfId="2" applyFont="1" applyFill="1" applyBorder="1" applyAlignment="1">
      <alignment horizontal="left" vertical="top"/>
    </xf>
    <xf numFmtId="0" fontId="23" fillId="0" borderId="24" xfId="2" applyFont="1" applyFill="1" applyBorder="1" applyAlignment="1">
      <alignment horizontal="center" vertical="top" wrapText="1"/>
    </xf>
    <xf numFmtId="194" fontId="19" fillId="0" borderId="24" xfId="0" applyNumberFormat="1" applyFont="1" applyFill="1" applyBorder="1" applyAlignment="1">
      <alignment horizontal="center" vertical="top"/>
    </xf>
    <xf numFmtId="49" fontId="19" fillId="0" borderId="23" xfId="0" applyNumberFormat="1" applyFont="1" applyFill="1" applyBorder="1" applyAlignment="1">
      <alignment horizontal="left" vertical="top" wrapText="1"/>
    </xf>
    <xf numFmtId="41" fontId="19" fillId="0" borderId="21" xfId="1" applyNumberFormat="1" applyFont="1" applyFill="1" applyBorder="1" applyAlignment="1">
      <alignment vertical="top"/>
    </xf>
    <xf numFmtId="41" fontId="19" fillId="0" borderId="21" xfId="0" applyNumberFormat="1" applyFont="1" applyFill="1" applyBorder="1" applyAlignment="1">
      <alignment vertical="top"/>
    </xf>
    <xf numFmtId="0" fontId="12" fillId="0" borderId="21" xfId="0" applyNumberFormat="1" applyFont="1" applyFill="1" applyBorder="1" applyAlignment="1">
      <alignment vertical="top" wrapText="1"/>
    </xf>
    <xf numFmtId="0" fontId="19" fillId="0" borderId="21" xfId="0" applyFont="1" applyFill="1" applyBorder="1" applyAlignment="1">
      <alignment vertical="top"/>
    </xf>
    <xf numFmtId="0" fontId="19" fillId="0" borderId="21" xfId="0" applyFont="1" applyFill="1" applyBorder="1" applyAlignment="1">
      <alignment vertical="top" wrapText="1"/>
    </xf>
    <xf numFmtId="49" fontId="8" fillId="7" borderId="14" xfId="0" applyNumberFormat="1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right" vertical="top" wrapText="1"/>
    </xf>
    <xf numFmtId="41" fontId="8" fillId="0" borderId="28" xfId="0" applyNumberFormat="1" applyFont="1" applyBorder="1" applyAlignment="1">
      <alignment horizontal="center" vertical="top" wrapText="1"/>
    </xf>
    <xf numFmtId="0" fontId="30" fillId="0" borderId="2" xfId="2" applyFont="1" applyFill="1" applyBorder="1" applyAlignment="1">
      <alignment horizontal="left" vertical="top" wrapText="1"/>
    </xf>
    <xf numFmtId="0" fontId="30" fillId="0" borderId="4" xfId="2" applyFont="1" applyFill="1" applyBorder="1" applyAlignment="1">
      <alignment horizontal="left" vertical="top" wrapText="1"/>
    </xf>
    <xf numFmtId="0" fontId="30" fillId="0" borderId="3" xfId="2" applyFont="1" applyFill="1" applyBorder="1" applyAlignment="1">
      <alignment horizontal="left" vertical="top" wrapText="1"/>
    </xf>
    <xf numFmtId="0" fontId="5" fillId="2" borderId="12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8" borderId="10" xfId="0" applyFont="1" applyFill="1" applyBorder="1" applyAlignment="1">
      <alignment horizontal="center" vertical="top" wrapText="1"/>
    </xf>
    <xf numFmtId="0" fontId="5" fillId="8" borderId="11" xfId="0" applyFont="1" applyFill="1" applyBorder="1" applyAlignment="1">
      <alignment horizontal="center" vertical="top" wrapText="1"/>
    </xf>
    <xf numFmtId="0" fontId="8" fillId="0" borderId="29" xfId="7" applyNumberFormat="1" applyFont="1" applyFill="1" applyBorder="1" applyAlignment="1">
      <alignment horizontal="left" vertical="top" wrapText="1"/>
    </xf>
    <xf numFmtId="0" fontId="8" fillId="0" borderId="21" xfId="7" applyNumberFormat="1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right" vertical="top"/>
    </xf>
    <xf numFmtId="0" fontId="8" fillId="0" borderId="21" xfId="0" applyFont="1" applyBorder="1" applyAlignment="1">
      <alignment horizontal="right" vertical="top"/>
    </xf>
    <xf numFmtId="0" fontId="8" fillId="0" borderId="2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187" fontId="5" fillId="2" borderId="25" xfId="1" applyNumberFormat="1" applyFont="1" applyFill="1" applyBorder="1" applyAlignment="1">
      <alignment horizontal="center" vertical="top" wrapText="1"/>
    </xf>
    <xf numFmtId="187" fontId="5" fillId="2" borderId="27" xfId="1" applyNumberFormat="1" applyFont="1" applyFill="1" applyBorder="1" applyAlignment="1">
      <alignment horizontal="center" vertical="top" wrapText="1"/>
    </xf>
    <xf numFmtId="187" fontId="5" fillId="2" borderId="5" xfId="1" applyNumberFormat="1" applyFont="1" applyFill="1" applyBorder="1" applyAlignment="1">
      <alignment horizontal="center" vertical="top" wrapText="1"/>
    </xf>
    <xf numFmtId="0" fontId="8" fillId="0" borderId="29" xfId="0" quotePrefix="1" applyFont="1" applyBorder="1" applyAlignment="1">
      <alignment horizontal="center" vertical="top"/>
    </xf>
    <xf numFmtId="0" fontId="8" fillId="0" borderId="21" xfId="0" quotePrefix="1" applyFont="1" applyBorder="1" applyAlignment="1">
      <alignment horizontal="center" vertical="top"/>
    </xf>
    <xf numFmtId="189" fontId="8" fillId="0" borderId="32" xfId="0" applyNumberFormat="1" applyFont="1" applyBorder="1" applyAlignment="1">
      <alignment horizontal="center" vertical="top"/>
    </xf>
    <xf numFmtId="189" fontId="8" fillId="0" borderId="24" xfId="0" applyNumberFormat="1" applyFont="1" applyBorder="1" applyAlignment="1">
      <alignment horizontal="center" vertical="top"/>
    </xf>
    <xf numFmtId="0" fontId="8" fillId="0" borderId="30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41" fontId="8" fillId="0" borderId="29" xfId="1" applyNumberFormat="1" applyFont="1" applyFill="1" applyBorder="1" applyAlignment="1">
      <alignment horizontal="center" vertical="top" wrapText="1"/>
    </xf>
    <xf numFmtId="41" fontId="8" fillId="0" borderId="21" xfId="1" applyNumberFormat="1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center"/>
    </xf>
    <xf numFmtId="0" fontId="5" fillId="8" borderId="6" xfId="2" applyFont="1" applyFill="1" applyBorder="1" applyAlignment="1">
      <alignment horizontal="center" vertical="center" wrapText="1"/>
    </xf>
    <xf numFmtId="0" fontId="5" fillId="8" borderId="9" xfId="2" applyFont="1" applyFill="1" applyBorder="1" applyAlignment="1">
      <alignment horizontal="center" vertical="center" wrapText="1"/>
    </xf>
    <xf numFmtId="0" fontId="5" fillId="8" borderId="12" xfId="2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187" fontId="5" fillId="8" borderId="5" xfId="3" applyNumberFormat="1" applyFont="1" applyFill="1" applyBorder="1" applyAlignment="1">
      <alignment horizontal="center" vertical="top" wrapText="1"/>
    </xf>
    <xf numFmtId="0" fontId="5" fillId="8" borderId="25" xfId="0" applyFont="1" applyFill="1" applyBorder="1" applyAlignment="1">
      <alignment horizontal="center" vertical="top" wrapText="1"/>
    </xf>
    <xf numFmtId="0" fontId="5" fillId="8" borderId="26" xfId="0" applyFont="1" applyFill="1" applyBorder="1" applyAlignment="1">
      <alignment horizontal="center" vertical="top" wrapText="1"/>
    </xf>
    <xf numFmtId="0" fontId="5" fillId="8" borderId="27" xfId="0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 wrapText="1"/>
    </xf>
    <xf numFmtId="0" fontId="5" fillId="8" borderId="12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6" xfId="2" applyFont="1" applyFill="1" applyBorder="1" applyAlignment="1">
      <alignment horizontal="center" vertical="center"/>
    </xf>
    <xf numFmtId="0" fontId="5" fillId="8" borderId="9" xfId="2" applyFont="1" applyFill="1" applyBorder="1" applyAlignment="1">
      <alignment horizontal="center" vertical="center"/>
    </xf>
    <xf numFmtId="0" fontId="5" fillId="8" borderId="12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top" wrapText="1"/>
    </xf>
    <xf numFmtId="0" fontId="31" fillId="0" borderId="0" xfId="0" applyFont="1" applyBorder="1"/>
    <xf numFmtId="0" fontId="5" fillId="8" borderId="5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8" borderId="7" xfId="2" applyFont="1" applyFill="1" applyBorder="1" applyAlignment="1">
      <alignment horizontal="center" vertical="top"/>
    </xf>
    <xf numFmtId="0" fontId="5" fillId="8" borderId="8" xfId="2" applyFont="1" applyFill="1" applyBorder="1" applyAlignment="1">
      <alignment horizontal="center" vertical="top"/>
    </xf>
    <xf numFmtId="0" fontId="5" fillId="8" borderId="0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left" vertical="top"/>
    </xf>
    <xf numFmtId="0" fontId="6" fillId="0" borderId="4" xfId="2" applyFont="1" applyFill="1" applyBorder="1" applyAlignment="1">
      <alignment horizontal="left" vertical="top"/>
    </xf>
    <xf numFmtId="0" fontId="5" fillId="0" borderId="15" xfId="2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left" vertical="top"/>
    </xf>
    <xf numFmtId="0" fontId="4" fillId="8" borderId="6" xfId="2" applyFont="1" applyFill="1" applyBorder="1" applyAlignment="1">
      <alignment horizontal="center" vertical="center"/>
    </xf>
    <xf numFmtId="0" fontId="4" fillId="8" borderId="9" xfId="2" applyFont="1" applyFill="1" applyBorder="1" applyAlignment="1">
      <alignment horizontal="center" vertical="center"/>
    </xf>
    <xf numFmtId="0" fontId="4" fillId="8" borderId="12" xfId="2" applyFont="1" applyFill="1" applyBorder="1" applyAlignment="1">
      <alignment horizontal="center" vertical="center"/>
    </xf>
    <xf numFmtId="187" fontId="10" fillId="8" borderId="5" xfId="3" applyNumberFormat="1" applyFont="1" applyFill="1" applyBorder="1" applyAlignment="1">
      <alignment horizontal="center" vertical="top" wrapText="1"/>
    </xf>
    <xf numFmtId="0" fontId="5" fillId="3" borderId="26" xfId="2" applyFont="1" applyFill="1" applyBorder="1" applyAlignment="1">
      <alignment horizontal="left" vertical="top" wrapText="1"/>
    </xf>
    <xf numFmtId="0" fontId="5" fillId="3" borderId="27" xfId="2" applyFont="1" applyFill="1" applyBorder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11" fillId="8" borderId="6" xfId="0" applyFont="1" applyFill="1" applyBorder="1" applyAlignment="1">
      <alignment horizontal="center" vertical="top" wrapText="1"/>
    </xf>
    <xf numFmtId="0" fontId="11" fillId="8" borderId="12" xfId="0" applyFont="1" applyFill="1" applyBorder="1" applyAlignment="1">
      <alignment horizontal="center" vertical="top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8" borderId="8" xfId="2" applyFont="1" applyFill="1" applyBorder="1" applyAlignment="1">
      <alignment horizontal="center" vertical="center" wrapText="1"/>
    </xf>
    <xf numFmtId="0" fontId="5" fillId="8" borderId="11" xfId="2" applyFont="1" applyFill="1" applyBorder="1" applyAlignment="1">
      <alignment horizontal="center" vertical="center" wrapText="1"/>
    </xf>
    <xf numFmtId="187" fontId="5" fillId="2" borderId="26" xfId="1" applyNumberFormat="1" applyFont="1" applyFill="1" applyBorder="1" applyAlignment="1">
      <alignment horizontal="center" vertical="top" wrapText="1"/>
    </xf>
    <xf numFmtId="0" fontId="5" fillId="3" borderId="5" xfId="2" applyFont="1" applyFill="1" applyBorder="1" applyAlignment="1">
      <alignment horizontal="left" vertical="top" wrapText="1"/>
    </xf>
    <xf numFmtId="0" fontId="6" fillId="0" borderId="25" xfId="2" applyFont="1" applyFill="1" applyBorder="1" applyAlignment="1">
      <alignment horizontal="left" vertical="top" wrapText="1"/>
    </xf>
    <xf numFmtId="0" fontId="6" fillId="0" borderId="26" xfId="2" applyFont="1" applyFill="1" applyBorder="1" applyAlignment="1">
      <alignment horizontal="left" vertical="top" wrapText="1"/>
    </xf>
    <xf numFmtId="0" fontId="6" fillId="0" borderId="26" xfId="2" applyFont="1" applyFill="1" applyBorder="1" applyAlignment="1">
      <alignment horizontal="center" vertical="top"/>
    </xf>
    <xf numFmtId="0" fontId="6" fillId="0" borderId="27" xfId="2" applyFont="1" applyFill="1" applyBorder="1" applyAlignment="1">
      <alignment horizontal="left" vertical="top" wrapText="1"/>
    </xf>
    <xf numFmtId="0" fontId="5" fillId="2" borderId="25" xfId="2" applyFont="1" applyFill="1" applyBorder="1" applyAlignment="1">
      <alignment horizontal="left" vertical="top"/>
    </xf>
    <xf numFmtId="0" fontId="5" fillId="2" borderId="26" xfId="2" applyFont="1" applyFill="1" applyBorder="1" applyAlignment="1">
      <alignment horizontal="left" vertical="top"/>
    </xf>
    <xf numFmtId="0" fontId="5" fillId="2" borderId="26" xfId="2" applyFont="1" applyFill="1" applyBorder="1" applyAlignment="1">
      <alignment horizontal="center" vertical="top"/>
    </xf>
    <xf numFmtId="0" fontId="5" fillId="2" borderId="27" xfId="2" applyFont="1" applyFill="1" applyBorder="1" applyAlignment="1">
      <alignment horizontal="left" vertical="top"/>
    </xf>
    <xf numFmtId="0" fontId="4" fillId="8" borderId="5" xfId="2" applyFont="1" applyFill="1" applyBorder="1" applyAlignment="1">
      <alignment horizontal="center" vertical="top"/>
    </xf>
  </cellXfs>
  <cellStyles count="37">
    <cellStyle name="Comma" xfId="1" builtinId="3"/>
    <cellStyle name="Comma 2" xfId="10"/>
    <cellStyle name="Comma 2 2" xfId="30"/>
    <cellStyle name="Comma 3" xfId="12"/>
    <cellStyle name="Comma 3 2" xfId="36"/>
    <cellStyle name="Comma 4" xfId="3"/>
    <cellStyle name="Comma 4 2" xfId="7"/>
    <cellStyle name="Comma 5" xfId="13"/>
    <cellStyle name="Comma 6" xfId="14"/>
    <cellStyle name="Comma 6 2" xfId="15"/>
    <cellStyle name="Comma 7" xfId="16"/>
    <cellStyle name="Comma 8" xfId="17"/>
    <cellStyle name="Comma 8 2" xfId="18"/>
    <cellStyle name="Normal" xfId="0" builtinId="0"/>
    <cellStyle name="Normal 2" xfId="2"/>
    <cellStyle name="Normal 2 2" xfId="19"/>
    <cellStyle name="Normal 2 2 2" xfId="32"/>
    <cellStyle name="Normal 3" xfId="9"/>
    <cellStyle name="Normal 3 2" xfId="33"/>
    <cellStyle name="Normal 4" xfId="8"/>
    <cellStyle name="Normal 4 2" xfId="34"/>
    <cellStyle name="Normal 5" xfId="20"/>
    <cellStyle name="Normal 5 2" xfId="35"/>
    <cellStyle name="Normal 6" xfId="4"/>
    <cellStyle name="Normal 6 2" xfId="11"/>
    <cellStyle name="Normal 7" xfId="21"/>
    <cellStyle name="Normal 7 2" xfId="31"/>
    <cellStyle name="เครื่องหมายจุลภาค 2" xfId="22"/>
    <cellStyle name="เครื่องหมายจุลภาค 3" xfId="23"/>
    <cellStyle name="เครื่องหมายจุลภาค 4" xfId="24"/>
    <cellStyle name="ปกติ 2" xfId="25"/>
    <cellStyle name="ปกติ 2 2" xfId="26"/>
    <cellStyle name="ปกติ 3" xfId="27"/>
    <cellStyle name="ปกติ 8" xfId="28"/>
    <cellStyle name="ปกติ_โครงการงานบริการวิชาการแก่ชุมชน 2547 3 2" xfId="5"/>
    <cellStyle name="ปกติ_สรุปทำนุ" xfId="29"/>
    <cellStyle name="ปกติ_สื่อการสอน+ปรับปรุงหลักสูตร" xfId="6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1200150</xdr:colOff>
      <xdr:row>132</xdr:row>
      <xdr:rowOff>742950</xdr:rowOff>
    </xdr:from>
    <xdr:to>
      <xdr:col>4</xdr:col>
      <xdr:colOff>1200150</xdr:colOff>
      <xdr:row>132</xdr:row>
      <xdr:rowOff>742950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1200150</xdr:colOff>
      <xdr:row>306</xdr:row>
      <xdr:rowOff>0</xdr:rowOff>
    </xdr:from>
    <xdr:to>
      <xdr:col>4</xdr:col>
      <xdr:colOff>1200150</xdr:colOff>
      <xdr:row>306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573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1200150</xdr:colOff>
      <xdr:row>52</xdr:row>
      <xdr:rowOff>0</xdr:rowOff>
    </xdr:from>
    <xdr:to>
      <xdr:col>4</xdr:col>
      <xdr:colOff>1200150</xdr:colOff>
      <xdr:row>52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428750" y="206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1200150</xdr:colOff>
      <xdr:row>173</xdr:row>
      <xdr:rowOff>742950</xdr:rowOff>
    </xdr:from>
    <xdr:to>
      <xdr:col>4</xdr:col>
      <xdr:colOff>1200150</xdr:colOff>
      <xdr:row>173</xdr:row>
      <xdr:rowOff>742950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428750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1200150</xdr:colOff>
      <xdr:row>162</xdr:row>
      <xdr:rowOff>495300</xdr:rowOff>
    </xdr:from>
    <xdr:to>
      <xdr:col>4</xdr:col>
      <xdr:colOff>1200150</xdr:colOff>
      <xdr:row>162</xdr:row>
      <xdr:rowOff>495300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0" y="138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1200150</xdr:colOff>
      <xdr:row>172</xdr:row>
      <xdr:rowOff>495300</xdr:rowOff>
    </xdr:from>
    <xdr:to>
      <xdr:col>4</xdr:col>
      <xdr:colOff>1200150</xdr:colOff>
      <xdr:row>172</xdr:row>
      <xdr:rowOff>495300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0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J1023"/>
  <sheetViews>
    <sheetView tabSelected="1" view="pageBreakPreview" topLeftCell="A10" zoomScale="70" zoomScaleNormal="70" zoomScaleSheetLayoutView="70" zoomScalePageLayoutView="80" workbookViewId="0">
      <selection activeCell="R774" sqref="R774"/>
    </sheetView>
  </sheetViews>
  <sheetFormatPr defaultRowHeight="23.25"/>
  <cols>
    <col min="1" max="2" width="3.5" style="25" customWidth="1"/>
    <col min="3" max="3" width="5.25" style="581" customWidth="1"/>
    <col min="4" max="4" width="55.125" style="868" hidden="1" customWidth="1"/>
    <col min="5" max="5" width="49.625" style="561" customWidth="1"/>
    <col min="6" max="6" width="13.375" style="28" customWidth="1"/>
    <col min="7" max="7" width="15.25" style="28" bestFit="1" customWidth="1"/>
    <col min="8" max="8" width="13.375" style="28" customWidth="1"/>
    <col min="9" max="9" width="12.125" style="28" customWidth="1"/>
    <col min="10" max="10" width="12.5" style="29" customWidth="1"/>
    <col min="11" max="11" width="14.75" style="29" customWidth="1"/>
    <col min="12" max="12" width="6.375" style="28" customWidth="1"/>
    <col min="13" max="14" width="7.375" style="28" customWidth="1"/>
    <col min="15" max="15" width="6.875" style="28" customWidth="1"/>
    <col min="16" max="16" width="15.625" style="28" customWidth="1"/>
    <col min="17" max="17" width="15.875" style="30" customWidth="1"/>
    <col min="18" max="18" width="12.125" style="1135" customWidth="1"/>
    <col min="19" max="19" width="34.75" style="331" hidden="1" customWidth="1"/>
    <col min="20" max="20" width="35.875" style="845" hidden="1" customWidth="1"/>
    <col min="21" max="21" width="6.75" style="1134" hidden="1" customWidth="1"/>
    <col min="22" max="22" width="7.75" style="1134" hidden="1" customWidth="1"/>
    <col min="23" max="23" width="7.25" style="1134" hidden="1" customWidth="1"/>
    <col min="24" max="24" width="17.625" style="1134" hidden="1" customWidth="1"/>
    <col min="25" max="25" width="18.5" style="1133" customWidth="1"/>
    <col min="26" max="26" width="17.125" style="6" bestFit="1" customWidth="1"/>
    <col min="27" max="33" width="9" style="6"/>
    <col min="34" max="16384" width="9" style="7"/>
  </cols>
  <sheetData>
    <row r="1" spans="1:36" s="3" customFormat="1" ht="23.25" customHeight="1">
      <c r="A1" s="2010" t="s">
        <v>2551</v>
      </c>
      <c r="B1" s="2011"/>
      <c r="C1" s="2011"/>
      <c r="D1" s="2011"/>
      <c r="E1" s="2011"/>
      <c r="F1" s="2011"/>
      <c r="G1" s="2011"/>
      <c r="H1" s="2011"/>
      <c r="I1" s="2011"/>
      <c r="J1" s="2011"/>
      <c r="K1" s="2011"/>
      <c r="L1" s="2011"/>
      <c r="M1" s="2011"/>
      <c r="N1" s="2011"/>
      <c r="O1" s="2011"/>
      <c r="P1" s="2011"/>
      <c r="Q1" s="2011"/>
      <c r="R1" s="2011"/>
      <c r="S1" s="2011"/>
      <c r="T1" s="2011"/>
      <c r="U1" s="1136"/>
      <c r="V1" s="1136"/>
      <c r="W1" s="1136"/>
      <c r="X1" s="1491"/>
      <c r="Y1" s="1137"/>
      <c r="Z1" s="2"/>
      <c r="AA1" s="2"/>
      <c r="AB1" s="2"/>
      <c r="AC1" s="2"/>
      <c r="AD1" s="2"/>
      <c r="AE1" s="2"/>
      <c r="AF1" s="2"/>
      <c r="AG1" s="2"/>
    </row>
    <row r="2" spans="1:36" ht="23.25" customHeight="1">
      <c r="A2" s="230"/>
      <c r="B2" s="230"/>
      <c r="C2" s="568"/>
      <c r="D2" s="230"/>
      <c r="E2" s="230"/>
      <c r="F2" s="230"/>
      <c r="G2" s="230"/>
      <c r="H2" s="230"/>
      <c r="I2" s="230"/>
      <c r="J2" s="230"/>
      <c r="K2" s="230"/>
      <c r="L2" s="427"/>
      <c r="M2" s="427"/>
      <c r="N2" s="427"/>
      <c r="O2" s="427"/>
      <c r="P2" s="230"/>
      <c r="Q2" s="230"/>
      <c r="R2" s="233"/>
      <c r="S2" s="235"/>
      <c r="T2" s="233"/>
      <c r="U2" s="1138"/>
      <c r="V2" s="1138"/>
      <c r="W2" s="1138"/>
      <c r="X2" s="1138"/>
      <c r="Y2" s="1139"/>
    </row>
    <row r="3" spans="1:36" s="300" customFormat="1" ht="23.25" customHeight="1">
      <c r="A3" s="295"/>
      <c r="B3" s="296"/>
      <c r="C3" s="569"/>
      <c r="D3" s="297"/>
      <c r="E3" s="298"/>
      <c r="F3" s="2012" t="s">
        <v>3430</v>
      </c>
      <c r="G3" s="2012"/>
      <c r="H3" s="2012"/>
      <c r="I3" s="2012"/>
      <c r="J3" s="2012"/>
      <c r="K3" s="2012"/>
      <c r="L3" s="1968" t="s">
        <v>0</v>
      </c>
      <c r="M3" s="2013"/>
      <c r="N3" s="2013"/>
      <c r="O3" s="1969"/>
      <c r="P3" s="1968" t="s">
        <v>1</v>
      </c>
      <c r="Q3" s="1969"/>
      <c r="R3" s="1997" t="s">
        <v>2</v>
      </c>
      <c r="S3" s="910" t="s">
        <v>125</v>
      </c>
      <c r="T3" s="905" t="s">
        <v>122</v>
      </c>
      <c r="U3" s="2000" t="s">
        <v>389</v>
      </c>
      <c r="V3" s="2000"/>
      <c r="W3" s="2000"/>
      <c r="X3" s="2007" t="s">
        <v>2744</v>
      </c>
      <c r="Y3" s="1994" t="s">
        <v>2740</v>
      </c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</row>
    <row r="4" spans="1:36" s="300" customFormat="1" ht="23.25" customHeight="1">
      <c r="A4" s="301"/>
      <c r="B4" s="302"/>
      <c r="C4" s="570"/>
      <c r="D4" s="912"/>
      <c r="E4" s="303"/>
      <c r="F4" s="908"/>
      <c r="G4" s="908"/>
      <c r="H4" s="2001" t="s">
        <v>121</v>
      </c>
      <c r="I4" s="2002"/>
      <c r="J4" s="2003"/>
      <c r="K4" s="910"/>
      <c r="L4" s="1970"/>
      <c r="M4" s="2014"/>
      <c r="N4" s="2014"/>
      <c r="O4" s="1971"/>
      <c r="P4" s="1970"/>
      <c r="Q4" s="1971"/>
      <c r="R4" s="1998"/>
      <c r="S4" s="908" t="s">
        <v>124</v>
      </c>
      <c r="T4" s="906" t="s">
        <v>123</v>
      </c>
      <c r="U4" s="1049"/>
      <c r="V4" s="1049"/>
      <c r="W4" s="1049"/>
      <c r="X4" s="2008"/>
      <c r="Y4" s="1995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</row>
    <row r="5" spans="1:36" s="300" customFormat="1" ht="23.25" customHeight="1">
      <c r="A5" s="2015" t="s">
        <v>4</v>
      </c>
      <c r="B5" s="2016"/>
      <c r="C5" s="2017" t="s">
        <v>5</v>
      </c>
      <c r="D5" s="2017"/>
      <c r="E5" s="2017"/>
      <c r="F5" s="908" t="s">
        <v>12</v>
      </c>
      <c r="G5" s="908" t="s">
        <v>12</v>
      </c>
      <c r="H5" s="2006" t="s">
        <v>118</v>
      </c>
      <c r="I5" s="910" t="s">
        <v>119</v>
      </c>
      <c r="J5" s="910" t="s">
        <v>119</v>
      </c>
      <c r="K5" s="1997" t="s">
        <v>9</v>
      </c>
      <c r="L5" s="1997" t="s">
        <v>6</v>
      </c>
      <c r="M5" s="1997" t="s">
        <v>7</v>
      </c>
      <c r="N5" s="1997" t="s">
        <v>8</v>
      </c>
      <c r="O5" s="1997" t="s">
        <v>9</v>
      </c>
      <c r="P5" s="1997" t="s">
        <v>10</v>
      </c>
      <c r="Q5" s="1997" t="s">
        <v>11</v>
      </c>
      <c r="R5" s="1998"/>
      <c r="S5" s="304"/>
      <c r="T5" s="906" t="s">
        <v>124</v>
      </c>
      <c r="U5" s="2004" t="s">
        <v>13</v>
      </c>
      <c r="V5" s="2004" t="s">
        <v>4</v>
      </c>
      <c r="W5" s="2004" t="s">
        <v>14</v>
      </c>
      <c r="X5" s="2008"/>
      <c r="Y5" s="1995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</row>
    <row r="6" spans="1:36" s="300" customFormat="1" ht="32.25" customHeight="1">
      <c r="A6" s="306"/>
      <c r="B6" s="307"/>
      <c r="C6" s="571"/>
      <c r="D6" s="308"/>
      <c r="E6" s="309"/>
      <c r="F6" s="909" t="s">
        <v>15</v>
      </c>
      <c r="G6" s="909" t="s">
        <v>16</v>
      </c>
      <c r="H6" s="2005"/>
      <c r="I6" s="909" t="s">
        <v>15</v>
      </c>
      <c r="J6" s="909" t="s">
        <v>120</v>
      </c>
      <c r="K6" s="1999"/>
      <c r="L6" s="1999"/>
      <c r="M6" s="1999"/>
      <c r="N6" s="1999"/>
      <c r="O6" s="1999"/>
      <c r="P6" s="1999"/>
      <c r="Q6" s="1999"/>
      <c r="R6" s="1999"/>
      <c r="S6" s="310"/>
      <c r="T6" s="907"/>
      <c r="U6" s="2005"/>
      <c r="V6" s="2005"/>
      <c r="W6" s="2005"/>
      <c r="X6" s="2009"/>
      <c r="Y6" s="1996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</row>
    <row r="7" spans="1:36" s="1129" customFormat="1" ht="55.5" customHeight="1">
      <c r="A7" s="1963" t="s">
        <v>3776</v>
      </c>
      <c r="B7" s="1964"/>
      <c r="C7" s="1964"/>
      <c r="D7" s="1964"/>
      <c r="E7" s="1965"/>
      <c r="F7" s="1124">
        <f t="shared" ref="F7:K7" si="0">SUM(F8,F683)</f>
        <v>427121750</v>
      </c>
      <c r="G7" s="1124">
        <f t="shared" si="0"/>
        <v>1193493520</v>
      </c>
      <c r="H7" s="1124">
        <f t="shared" si="0"/>
        <v>1949600</v>
      </c>
      <c r="I7" s="1124">
        <f t="shared" si="0"/>
        <v>2068800</v>
      </c>
      <c r="J7" s="1124">
        <f t="shared" si="0"/>
        <v>3896620</v>
      </c>
      <c r="K7" s="1124">
        <f t="shared" si="0"/>
        <v>1628530290</v>
      </c>
      <c r="L7" s="1125"/>
      <c r="M7" s="1125"/>
      <c r="N7" s="1125"/>
      <c r="O7" s="1125"/>
      <c r="P7" s="1125"/>
      <c r="Q7" s="1125"/>
      <c r="R7" s="1125"/>
      <c r="S7" s="1126"/>
      <c r="T7" s="1125"/>
      <c r="U7" s="1127"/>
      <c r="V7" s="1127"/>
      <c r="W7" s="1127"/>
      <c r="X7" s="1247"/>
      <c r="Y7" s="1248"/>
      <c r="Z7" s="1128"/>
      <c r="AA7" s="1128"/>
      <c r="AB7" s="1128"/>
      <c r="AC7" s="1128"/>
      <c r="AD7" s="1128"/>
      <c r="AE7" s="1128"/>
      <c r="AF7" s="1128"/>
      <c r="AG7" s="1128"/>
      <c r="AH7" s="1128"/>
      <c r="AI7" s="1128"/>
      <c r="AJ7" s="1128"/>
    </row>
    <row r="8" spans="1:36" s="9" customFormat="1" ht="23.25" customHeight="1">
      <c r="A8" s="914" t="s">
        <v>17</v>
      </c>
      <c r="B8" s="915"/>
      <c r="C8" s="706"/>
      <c r="D8" s="707"/>
      <c r="E8" s="708"/>
      <c r="F8" s="453">
        <f t="shared" ref="F8:K8" si="1">SUM(F9,F518,F601)</f>
        <v>123056210</v>
      </c>
      <c r="G8" s="453">
        <f t="shared" si="1"/>
        <v>81124600</v>
      </c>
      <c r="H8" s="453">
        <f t="shared" si="1"/>
        <v>1779200</v>
      </c>
      <c r="I8" s="453">
        <f t="shared" si="1"/>
        <v>1758500</v>
      </c>
      <c r="J8" s="453">
        <f t="shared" si="1"/>
        <v>2273700</v>
      </c>
      <c r="K8" s="453">
        <f t="shared" si="1"/>
        <v>209992210</v>
      </c>
      <c r="L8" s="453"/>
      <c r="M8" s="453"/>
      <c r="N8" s="453"/>
      <c r="O8" s="453"/>
      <c r="P8" s="453"/>
      <c r="Q8" s="709"/>
      <c r="R8" s="710"/>
      <c r="S8" s="710"/>
      <c r="T8" s="710"/>
      <c r="U8" s="710"/>
      <c r="V8" s="710"/>
      <c r="W8" s="710"/>
      <c r="X8" s="710"/>
      <c r="Y8" s="711"/>
      <c r="Z8" s="8"/>
      <c r="AA8" s="8"/>
      <c r="AB8" s="8"/>
      <c r="AC8" s="8"/>
      <c r="AD8" s="8"/>
      <c r="AE8" s="8"/>
      <c r="AF8" s="8"/>
      <c r="AG8" s="8"/>
    </row>
    <row r="9" spans="1:36" s="6" customFormat="1" ht="23.25" customHeight="1">
      <c r="A9" s="566">
        <v>1.1000000000000001</v>
      </c>
      <c r="B9" s="592" t="s">
        <v>18</v>
      </c>
      <c r="C9" s="593"/>
      <c r="D9" s="594"/>
      <c r="E9" s="913"/>
      <c r="F9" s="587">
        <f t="shared" ref="F9:K9" si="2">SUM(F10,F384)</f>
        <v>92308200</v>
      </c>
      <c r="G9" s="587">
        <f t="shared" si="2"/>
        <v>39766600</v>
      </c>
      <c r="H9" s="587">
        <f t="shared" si="2"/>
        <v>1202000</v>
      </c>
      <c r="I9" s="587">
        <f t="shared" si="2"/>
        <v>748700</v>
      </c>
      <c r="J9" s="587">
        <f t="shared" si="2"/>
        <v>2006000</v>
      </c>
      <c r="K9" s="587">
        <f t="shared" si="2"/>
        <v>136031500</v>
      </c>
      <c r="L9" s="588"/>
      <c r="M9" s="370"/>
      <c r="N9" s="370"/>
      <c r="O9" s="370"/>
      <c r="P9" s="370"/>
      <c r="Q9" s="589"/>
      <c r="R9" s="1402"/>
      <c r="S9" s="590"/>
      <c r="T9" s="590"/>
      <c r="U9" s="590"/>
      <c r="V9" s="590"/>
      <c r="W9" s="590"/>
      <c r="X9" s="590"/>
      <c r="Y9" s="692"/>
    </row>
    <row r="10" spans="1:36" s="11" customFormat="1" ht="23.25" customHeight="1">
      <c r="A10" s="469"/>
      <c r="B10" s="596"/>
      <c r="C10" s="597" t="s">
        <v>19</v>
      </c>
      <c r="D10" s="537"/>
      <c r="E10" s="555"/>
      <c r="F10" s="356">
        <f t="shared" ref="F10:K10" si="3">SUM(F11,F44,F59,F79,F169,F379,F381)</f>
        <v>55407400</v>
      </c>
      <c r="G10" s="356">
        <f t="shared" si="3"/>
        <v>30814000</v>
      </c>
      <c r="H10" s="356">
        <f t="shared" si="3"/>
        <v>682700</v>
      </c>
      <c r="I10" s="356">
        <f t="shared" si="3"/>
        <v>748700</v>
      </c>
      <c r="J10" s="356">
        <f t="shared" si="3"/>
        <v>2001000</v>
      </c>
      <c r="K10" s="356">
        <f t="shared" si="3"/>
        <v>89653800</v>
      </c>
      <c r="L10" s="450"/>
      <c r="M10" s="356"/>
      <c r="N10" s="356"/>
      <c r="O10" s="356"/>
      <c r="P10" s="356"/>
      <c r="Q10" s="357"/>
      <c r="R10" s="358"/>
      <c r="S10" s="358"/>
      <c r="T10" s="358"/>
      <c r="U10" s="358"/>
      <c r="V10" s="358"/>
      <c r="W10" s="358"/>
      <c r="X10" s="358"/>
      <c r="Y10" s="693"/>
      <c r="Z10" s="10"/>
      <c r="AA10" s="10"/>
      <c r="AB10" s="10"/>
      <c r="AC10" s="10"/>
      <c r="AD10" s="10"/>
      <c r="AE10" s="10"/>
      <c r="AF10" s="10"/>
      <c r="AG10" s="10"/>
    </row>
    <row r="11" spans="1:36" s="13" customFormat="1" ht="23.25" customHeight="1">
      <c r="A11" s="598"/>
      <c r="B11" s="599"/>
      <c r="C11" s="600" t="s">
        <v>20</v>
      </c>
      <c r="D11" s="601" t="s">
        <v>21</v>
      </c>
      <c r="E11" s="602" t="s">
        <v>22</v>
      </c>
      <c r="F11" s="583">
        <f t="shared" ref="F11" si="4">SUM(F12,F13,F14,F15,F16,F17,F18,F19,F20,F21,F22,F23,F24,F25,F27,F26,F28,F32,F33,F34,F37,F38,F39,F40,F41,F42,F43)</f>
        <v>932000</v>
      </c>
      <c r="G11" s="583">
        <f t="shared" ref="G11" si="5">SUM(G12,G13,G14,G15,G16,G17,G18,G19,G20,G21,G22,G23,G24,G25,G27,G26,G28,G32,G33,G34,G37,G38,G39,G40,G41,G42,G43)</f>
        <v>960000</v>
      </c>
      <c r="H11" s="583">
        <f t="shared" ref="H11" si="6">SUM(H12,H13,H14,H15,H16,H17,H18,H19,H20,H21,H22,H23,H24,H25,H27,H26,H28,H32,H33,H34,H37,H38,H39,H40,H41,H42,H43)</f>
        <v>0</v>
      </c>
      <c r="I11" s="583">
        <f t="shared" ref="I11" si="7">SUM(I12,I13,I14,I15,I16,I17,I18,I19,I20,I21,I22,I23,I24,I25,I27,I26,I28,I32,I33,I34,I37,I38,I39,I40,I41,I42,I43)</f>
        <v>100000</v>
      </c>
      <c r="J11" s="583">
        <f t="shared" ref="J11" si="8">SUM(J12,J13,J14,J15,J16,J17,J18,J19,J20,J21,J22,J23,J24,J25,J27,J26,J28,J32,J33,J34,J37,J38,J39,J40,J41,J42,J43)</f>
        <v>504200</v>
      </c>
      <c r="K11" s="583">
        <f t="shared" ref="K11" si="9">SUM(K12,K13,K14,K15,K16,K17,K18,K19,K20,K21,K22,K23,K24,K25,K27,K26,K28,K32,K33,K34,K37,K38,K39,K40,K41,K42,K43)</f>
        <v>2496200</v>
      </c>
      <c r="L11" s="584"/>
      <c r="M11" s="583"/>
      <c r="N11" s="583"/>
      <c r="O11" s="583"/>
      <c r="P11" s="583"/>
      <c r="Q11" s="585"/>
      <c r="R11" s="586"/>
      <c r="S11" s="586"/>
      <c r="T11" s="586"/>
      <c r="U11" s="586"/>
      <c r="V11" s="586"/>
      <c r="W11" s="586"/>
      <c r="X11" s="586"/>
      <c r="Y11" s="694"/>
      <c r="Z11" s="12"/>
      <c r="AA11" s="12"/>
      <c r="AB11" s="12"/>
      <c r="AC11" s="12"/>
      <c r="AD11" s="12"/>
      <c r="AE11" s="12"/>
      <c r="AF11" s="12"/>
      <c r="AG11" s="12"/>
    </row>
    <row r="12" spans="1:36" s="206" customFormat="1" ht="120" customHeight="1">
      <c r="A12" s="229"/>
      <c r="B12" s="24"/>
      <c r="C12" s="833">
        <v>1</v>
      </c>
      <c r="D12" s="557">
        <v>3</v>
      </c>
      <c r="E12" s="477" t="s">
        <v>333</v>
      </c>
      <c r="F12" s="68">
        <v>0</v>
      </c>
      <c r="G12" s="202">
        <v>50000</v>
      </c>
      <c r="H12" s="203">
        <v>0</v>
      </c>
      <c r="I12" s="203">
        <v>0</v>
      </c>
      <c r="J12" s="203">
        <v>0</v>
      </c>
      <c r="K12" s="636">
        <v>50000</v>
      </c>
      <c r="L12" s="428">
        <v>0</v>
      </c>
      <c r="M12" s="429">
        <v>50</v>
      </c>
      <c r="N12" s="428">
        <v>0</v>
      </c>
      <c r="O12" s="429">
        <v>50</v>
      </c>
      <c r="P12" s="216" t="s">
        <v>240</v>
      </c>
      <c r="Q12" s="216" t="s">
        <v>220</v>
      </c>
      <c r="R12" s="998">
        <v>21702</v>
      </c>
      <c r="S12" s="216" t="s">
        <v>226</v>
      </c>
      <c r="T12" s="204" t="s">
        <v>227</v>
      </c>
      <c r="U12" s="204">
        <v>6</v>
      </c>
      <c r="V12" s="204">
        <v>6.1</v>
      </c>
      <c r="W12" s="204" t="s">
        <v>21</v>
      </c>
      <c r="X12" s="204" t="s">
        <v>221</v>
      </c>
      <c r="Y12" s="803" t="s">
        <v>863</v>
      </c>
      <c r="Z12" s="91"/>
      <c r="AA12" s="205"/>
      <c r="AB12" s="691"/>
      <c r="AC12" s="205"/>
      <c r="AD12" s="205"/>
      <c r="AE12" s="205"/>
      <c r="AF12" s="205"/>
      <c r="AG12" s="205"/>
    </row>
    <row r="13" spans="1:36" s="208" customFormat="1" ht="120" customHeight="1">
      <c r="A13" s="33"/>
      <c r="B13" s="34"/>
      <c r="C13" s="766">
        <v>2</v>
      </c>
      <c r="D13" s="487">
        <v>24</v>
      </c>
      <c r="E13" s="389" t="s">
        <v>334</v>
      </c>
      <c r="F13" s="42">
        <v>124600</v>
      </c>
      <c r="G13" s="38">
        <v>0</v>
      </c>
      <c r="H13" s="38">
        <v>0</v>
      </c>
      <c r="I13" s="38">
        <v>0</v>
      </c>
      <c r="J13" s="38">
        <v>0</v>
      </c>
      <c r="K13" s="38">
        <v>124600</v>
      </c>
      <c r="L13" s="430">
        <v>0</v>
      </c>
      <c r="M13" s="431">
        <v>58</v>
      </c>
      <c r="N13" s="431">
        <v>27</v>
      </c>
      <c r="O13" s="431">
        <v>85</v>
      </c>
      <c r="P13" s="416" t="s">
        <v>240</v>
      </c>
      <c r="Q13" s="416" t="s">
        <v>220</v>
      </c>
      <c r="R13" s="75">
        <v>21582</v>
      </c>
      <c r="S13" s="416" t="s">
        <v>226</v>
      </c>
      <c r="T13" s="40" t="s">
        <v>227</v>
      </c>
      <c r="U13" s="40">
        <v>6</v>
      </c>
      <c r="V13" s="40">
        <v>6.1</v>
      </c>
      <c r="W13" s="40" t="s">
        <v>21</v>
      </c>
      <c r="X13" s="40" t="s">
        <v>221</v>
      </c>
      <c r="Y13" s="658" t="s">
        <v>863</v>
      </c>
      <c r="Z13" s="207"/>
      <c r="AA13" s="207"/>
      <c r="AB13" s="207"/>
      <c r="AC13" s="207"/>
      <c r="AD13" s="207"/>
      <c r="AE13" s="207"/>
      <c r="AF13" s="207"/>
      <c r="AG13" s="207"/>
    </row>
    <row r="14" spans="1:36" s="208" customFormat="1" ht="127.5" customHeight="1">
      <c r="A14" s="33"/>
      <c r="B14" s="34"/>
      <c r="C14" s="766">
        <v>3</v>
      </c>
      <c r="D14" s="487">
        <v>25</v>
      </c>
      <c r="E14" s="389" t="s">
        <v>335</v>
      </c>
      <c r="F14" s="42">
        <v>126400</v>
      </c>
      <c r="G14" s="38">
        <v>0</v>
      </c>
      <c r="H14" s="38">
        <v>0</v>
      </c>
      <c r="I14" s="38">
        <v>0</v>
      </c>
      <c r="J14" s="38">
        <v>0</v>
      </c>
      <c r="K14" s="38">
        <v>126400</v>
      </c>
      <c r="L14" s="430">
        <v>0</v>
      </c>
      <c r="M14" s="431">
        <v>58</v>
      </c>
      <c r="N14" s="431">
        <v>27</v>
      </c>
      <c r="O14" s="431">
        <v>85</v>
      </c>
      <c r="P14" s="416" t="s">
        <v>240</v>
      </c>
      <c r="Q14" s="416" t="s">
        <v>220</v>
      </c>
      <c r="R14" s="234">
        <v>21671</v>
      </c>
      <c r="S14" s="416" t="s">
        <v>226</v>
      </c>
      <c r="T14" s="40" t="s">
        <v>227</v>
      </c>
      <c r="U14" s="40">
        <v>6</v>
      </c>
      <c r="V14" s="40">
        <v>6.1</v>
      </c>
      <c r="W14" s="40" t="s">
        <v>21</v>
      </c>
      <c r="X14" s="40" t="s">
        <v>221</v>
      </c>
      <c r="Y14" s="658" t="s">
        <v>863</v>
      </c>
      <c r="Z14" s="207"/>
      <c r="AA14" s="207"/>
      <c r="AB14" s="207"/>
      <c r="AC14" s="207"/>
      <c r="AD14" s="207"/>
      <c r="AE14" s="207"/>
      <c r="AF14" s="207"/>
      <c r="AG14" s="207"/>
    </row>
    <row r="15" spans="1:36" s="208" customFormat="1" ht="120" customHeight="1">
      <c r="A15" s="33"/>
      <c r="B15" s="34"/>
      <c r="C15" s="766">
        <v>4</v>
      </c>
      <c r="D15" s="487">
        <v>55</v>
      </c>
      <c r="E15" s="478" t="s">
        <v>3777</v>
      </c>
      <c r="F15" s="42">
        <v>25700</v>
      </c>
      <c r="G15" s="38">
        <v>0</v>
      </c>
      <c r="H15" s="38">
        <v>0</v>
      </c>
      <c r="I15" s="38">
        <v>0</v>
      </c>
      <c r="J15" s="38">
        <v>0</v>
      </c>
      <c r="K15" s="38">
        <v>25700</v>
      </c>
      <c r="L15" s="430">
        <v>0</v>
      </c>
      <c r="M15" s="431">
        <v>9</v>
      </c>
      <c r="N15" s="431">
        <v>3</v>
      </c>
      <c r="O15" s="431">
        <v>12</v>
      </c>
      <c r="P15" s="416" t="s">
        <v>240</v>
      </c>
      <c r="Q15" s="416" t="s">
        <v>220</v>
      </c>
      <c r="R15" s="75">
        <v>21641</v>
      </c>
      <c r="S15" s="416" t="s">
        <v>209</v>
      </c>
      <c r="T15" s="40" t="s">
        <v>210</v>
      </c>
      <c r="U15" s="40">
        <v>6</v>
      </c>
      <c r="V15" s="40">
        <v>6.1</v>
      </c>
      <c r="W15" s="40" t="s">
        <v>21</v>
      </c>
      <c r="X15" s="40" t="s">
        <v>221</v>
      </c>
      <c r="Y15" s="658" t="s">
        <v>863</v>
      </c>
      <c r="Z15" s="207"/>
      <c r="AA15" s="207"/>
      <c r="AB15" s="207"/>
      <c r="AC15" s="207"/>
      <c r="AD15" s="207"/>
      <c r="AE15" s="207"/>
      <c r="AF15" s="207"/>
      <c r="AG15" s="207"/>
    </row>
    <row r="16" spans="1:36" s="211" customFormat="1" ht="117.75" customHeight="1">
      <c r="A16" s="55"/>
      <c r="B16" s="56"/>
      <c r="C16" s="766">
        <v>5</v>
      </c>
      <c r="D16" s="487">
        <v>56</v>
      </c>
      <c r="E16" s="478" t="s">
        <v>3300</v>
      </c>
      <c r="F16" s="42">
        <v>25100</v>
      </c>
      <c r="G16" s="38">
        <v>0</v>
      </c>
      <c r="H16" s="38">
        <v>0</v>
      </c>
      <c r="I16" s="38">
        <v>0</v>
      </c>
      <c r="J16" s="38">
        <v>0</v>
      </c>
      <c r="K16" s="38">
        <v>25100</v>
      </c>
      <c r="L16" s="430">
        <v>0</v>
      </c>
      <c r="M16" s="431">
        <v>9</v>
      </c>
      <c r="N16" s="431">
        <v>2</v>
      </c>
      <c r="O16" s="431">
        <v>11</v>
      </c>
      <c r="P16" s="416" t="s">
        <v>240</v>
      </c>
      <c r="Q16" s="416" t="s">
        <v>220</v>
      </c>
      <c r="R16" s="75">
        <v>21732</v>
      </c>
      <c r="S16" s="416" t="s">
        <v>209</v>
      </c>
      <c r="T16" s="40" t="s">
        <v>210</v>
      </c>
      <c r="U16" s="40">
        <v>6</v>
      </c>
      <c r="V16" s="40">
        <v>6.1</v>
      </c>
      <c r="W16" s="40" t="s">
        <v>21</v>
      </c>
      <c r="X16" s="40" t="s">
        <v>221</v>
      </c>
      <c r="Y16" s="658" t="s">
        <v>863</v>
      </c>
      <c r="Z16" s="210"/>
      <c r="AA16" s="210"/>
      <c r="AB16" s="210"/>
      <c r="AC16" s="210"/>
      <c r="AD16" s="210"/>
      <c r="AE16" s="210"/>
      <c r="AF16" s="210"/>
      <c r="AG16" s="210"/>
    </row>
    <row r="17" spans="1:33" s="211" customFormat="1" ht="121.5" customHeight="1">
      <c r="A17" s="55"/>
      <c r="B17" s="56"/>
      <c r="C17" s="766">
        <v>6</v>
      </c>
      <c r="D17" s="487">
        <v>26</v>
      </c>
      <c r="E17" s="389" t="s">
        <v>3301</v>
      </c>
      <c r="F17" s="42">
        <v>60000</v>
      </c>
      <c r="G17" s="38">
        <v>0</v>
      </c>
      <c r="H17" s="38">
        <v>0</v>
      </c>
      <c r="I17" s="38">
        <v>0</v>
      </c>
      <c r="J17" s="38">
        <v>0</v>
      </c>
      <c r="K17" s="38">
        <f>SUM(F17,G17,H17,I17,J17)</f>
        <v>60000</v>
      </c>
      <c r="L17" s="430">
        <v>0</v>
      </c>
      <c r="M17" s="431">
        <v>32</v>
      </c>
      <c r="N17" s="431">
        <v>8</v>
      </c>
      <c r="O17" s="431">
        <f>SUM(L17:N17)</f>
        <v>40</v>
      </c>
      <c r="P17" s="416" t="s">
        <v>240</v>
      </c>
      <c r="Q17" s="416" t="s">
        <v>220</v>
      </c>
      <c r="R17" s="75">
        <v>21520</v>
      </c>
      <c r="S17" s="416" t="s">
        <v>226</v>
      </c>
      <c r="T17" s="40" t="s">
        <v>227</v>
      </c>
      <c r="U17" s="40">
        <v>6</v>
      </c>
      <c r="V17" s="40">
        <v>6.1</v>
      </c>
      <c r="W17" s="40" t="s">
        <v>336</v>
      </c>
      <c r="X17" s="40" t="s">
        <v>221</v>
      </c>
      <c r="Y17" s="658" t="s">
        <v>863</v>
      </c>
      <c r="Z17" s="210"/>
      <c r="AA17" s="210"/>
      <c r="AB17" s="210"/>
      <c r="AC17" s="210"/>
      <c r="AD17" s="210"/>
      <c r="AE17" s="210"/>
      <c r="AF17" s="210"/>
      <c r="AG17" s="210"/>
    </row>
    <row r="18" spans="1:33" s="211" customFormat="1" ht="122.1" customHeight="1">
      <c r="A18" s="55"/>
      <c r="B18" s="56"/>
      <c r="C18" s="766">
        <v>7</v>
      </c>
      <c r="D18" s="487">
        <v>27</v>
      </c>
      <c r="E18" s="389" t="s">
        <v>3030</v>
      </c>
      <c r="F18" s="42">
        <v>38600</v>
      </c>
      <c r="G18" s="38">
        <v>0</v>
      </c>
      <c r="H18" s="38">
        <v>0</v>
      </c>
      <c r="I18" s="38">
        <v>0</v>
      </c>
      <c r="J18" s="38">
        <v>0</v>
      </c>
      <c r="K18" s="38">
        <f>SUM(F18,G18,H18,I18,J18)</f>
        <v>38600</v>
      </c>
      <c r="L18" s="430">
        <v>0</v>
      </c>
      <c r="M18" s="431">
        <v>24</v>
      </c>
      <c r="N18" s="431">
        <v>6</v>
      </c>
      <c r="O18" s="431">
        <f>SUM(L18:N18)</f>
        <v>30</v>
      </c>
      <c r="P18" s="416" t="s">
        <v>240</v>
      </c>
      <c r="Q18" s="416" t="s">
        <v>220</v>
      </c>
      <c r="R18" s="75">
        <v>21582</v>
      </c>
      <c r="S18" s="416" t="s">
        <v>226</v>
      </c>
      <c r="T18" s="40" t="s">
        <v>227</v>
      </c>
      <c r="U18" s="40">
        <v>6</v>
      </c>
      <c r="V18" s="40">
        <v>6.1</v>
      </c>
      <c r="W18" s="40" t="s">
        <v>336</v>
      </c>
      <c r="X18" s="40" t="s">
        <v>221</v>
      </c>
      <c r="Y18" s="658" t="s">
        <v>863</v>
      </c>
      <c r="Z18" s="210"/>
      <c r="AA18" s="210"/>
      <c r="AB18" s="210"/>
      <c r="AC18" s="210"/>
      <c r="AD18" s="210"/>
      <c r="AE18" s="210"/>
      <c r="AF18" s="210"/>
      <c r="AG18" s="210"/>
    </row>
    <row r="19" spans="1:33" s="208" customFormat="1" ht="122.1" customHeight="1">
      <c r="A19" s="33"/>
      <c r="B19" s="34"/>
      <c r="C19" s="766">
        <v>8</v>
      </c>
      <c r="D19" s="487">
        <v>28</v>
      </c>
      <c r="E19" s="389" t="s">
        <v>3029</v>
      </c>
      <c r="F19" s="42">
        <v>42600</v>
      </c>
      <c r="G19" s="38">
        <v>0</v>
      </c>
      <c r="H19" s="38">
        <v>0</v>
      </c>
      <c r="I19" s="38">
        <v>0</v>
      </c>
      <c r="J19" s="38">
        <v>0</v>
      </c>
      <c r="K19" s="38">
        <f>SUM(F19,G19,H19,I19,J19)</f>
        <v>42600</v>
      </c>
      <c r="L19" s="430">
        <v>0</v>
      </c>
      <c r="M19" s="431">
        <v>24</v>
      </c>
      <c r="N19" s="431">
        <v>6</v>
      </c>
      <c r="O19" s="431">
        <f>SUM(L19:N19)</f>
        <v>30</v>
      </c>
      <c r="P19" s="416" t="s">
        <v>240</v>
      </c>
      <c r="Q19" s="416" t="s">
        <v>220</v>
      </c>
      <c r="R19" s="75">
        <v>21671</v>
      </c>
      <c r="S19" s="416" t="s">
        <v>226</v>
      </c>
      <c r="T19" s="40" t="s">
        <v>227</v>
      </c>
      <c r="U19" s="40">
        <v>6</v>
      </c>
      <c r="V19" s="40">
        <v>6.1</v>
      </c>
      <c r="W19" s="40" t="s">
        <v>336</v>
      </c>
      <c r="X19" s="40" t="s">
        <v>221</v>
      </c>
      <c r="Y19" s="658" t="s">
        <v>863</v>
      </c>
      <c r="Z19" s="207"/>
      <c r="AA19" s="207"/>
      <c r="AB19" s="207"/>
      <c r="AC19" s="207"/>
      <c r="AD19" s="207"/>
      <c r="AE19" s="207"/>
      <c r="AF19" s="207"/>
      <c r="AG19" s="207"/>
    </row>
    <row r="20" spans="1:33" s="211" customFormat="1" ht="122.1" customHeight="1">
      <c r="A20" s="55"/>
      <c r="B20" s="56"/>
      <c r="C20" s="766">
        <v>9</v>
      </c>
      <c r="D20" s="487">
        <v>4</v>
      </c>
      <c r="E20" s="479" t="s">
        <v>426</v>
      </c>
      <c r="F20" s="42">
        <v>150000</v>
      </c>
      <c r="G20" s="42">
        <v>0</v>
      </c>
      <c r="H20" s="42">
        <v>0</v>
      </c>
      <c r="I20" s="42">
        <v>0</v>
      </c>
      <c r="J20" s="42">
        <v>0</v>
      </c>
      <c r="K20" s="38">
        <f>SUM(F20,G20,H20,I20,J20)</f>
        <v>150000</v>
      </c>
      <c r="L20" s="430">
        <v>0</v>
      </c>
      <c r="M20" s="431">
        <v>56</v>
      </c>
      <c r="N20" s="431">
        <v>15</v>
      </c>
      <c r="O20" s="431">
        <v>71</v>
      </c>
      <c r="P20" s="416" t="s">
        <v>240</v>
      </c>
      <c r="Q20" s="416" t="s">
        <v>220</v>
      </c>
      <c r="R20" s="234">
        <v>21702</v>
      </c>
      <c r="S20" s="415" t="s">
        <v>427</v>
      </c>
      <c r="T20" s="40" t="s">
        <v>367</v>
      </c>
      <c r="U20" s="40">
        <v>6</v>
      </c>
      <c r="V20" s="40">
        <v>6.1</v>
      </c>
      <c r="W20" s="40" t="s">
        <v>336</v>
      </c>
      <c r="X20" s="40" t="s">
        <v>221</v>
      </c>
      <c r="Y20" s="658" t="s">
        <v>368</v>
      </c>
      <c r="Z20" s="210"/>
      <c r="AA20" s="210"/>
      <c r="AB20" s="210"/>
      <c r="AC20" s="210"/>
      <c r="AD20" s="210"/>
      <c r="AE20" s="210"/>
      <c r="AF20" s="210"/>
      <c r="AG20" s="210"/>
    </row>
    <row r="21" spans="1:33" s="211" customFormat="1" ht="122.1" customHeight="1">
      <c r="A21" s="55"/>
      <c r="B21" s="56"/>
      <c r="C21" s="766">
        <v>10</v>
      </c>
      <c r="D21" s="496">
        <v>5</v>
      </c>
      <c r="E21" s="479" t="s">
        <v>431</v>
      </c>
      <c r="F21" s="42">
        <v>39000</v>
      </c>
      <c r="G21" s="42">
        <v>0</v>
      </c>
      <c r="H21" s="42">
        <v>0</v>
      </c>
      <c r="I21" s="42">
        <v>0</v>
      </c>
      <c r="J21" s="42">
        <v>0</v>
      </c>
      <c r="K21" s="42">
        <f>SUM(F21,G21,H21,I21,J21)</f>
        <v>39000</v>
      </c>
      <c r="L21" s="42">
        <v>0</v>
      </c>
      <c r="M21" s="431">
        <v>44</v>
      </c>
      <c r="N21" s="42">
        <v>0</v>
      </c>
      <c r="O21" s="431">
        <v>44</v>
      </c>
      <c r="P21" s="49" t="s">
        <v>240</v>
      </c>
      <c r="Q21" s="49" t="s">
        <v>220</v>
      </c>
      <c r="R21" s="702" t="s">
        <v>1241</v>
      </c>
      <c r="S21" s="416" t="s">
        <v>402</v>
      </c>
      <c r="T21" s="40" t="s">
        <v>367</v>
      </c>
      <c r="U21" s="40">
        <v>6</v>
      </c>
      <c r="V21" s="40">
        <v>6.4</v>
      </c>
      <c r="W21" s="40" t="s">
        <v>29</v>
      </c>
      <c r="X21" s="40" t="s">
        <v>221</v>
      </c>
      <c r="Y21" s="658" t="s">
        <v>368</v>
      </c>
      <c r="Z21" s="210"/>
      <c r="AA21" s="210"/>
      <c r="AB21" s="210"/>
      <c r="AC21" s="210"/>
      <c r="AD21" s="210"/>
      <c r="AE21" s="210"/>
      <c r="AF21" s="210"/>
      <c r="AG21" s="210"/>
    </row>
    <row r="22" spans="1:33" s="211" customFormat="1" ht="122.1" customHeight="1">
      <c r="A22" s="55"/>
      <c r="B22" s="56"/>
      <c r="C22" s="766">
        <v>11</v>
      </c>
      <c r="D22" s="489">
        <v>2</v>
      </c>
      <c r="E22" s="479" t="s">
        <v>641</v>
      </c>
      <c r="F22" s="193">
        <v>0</v>
      </c>
      <c r="G22" s="72">
        <v>100000</v>
      </c>
      <c r="H22" s="183" t="s">
        <v>525</v>
      </c>
      <c r="I22" s="183" t="s">
        <v>525</v>
      </c>
      <c r="J22" s="183" t="s">
        <v>525</v>
      </c>
      <c r="K22" s="425">
        <v>100000</v>
      </c>
      <c r="L22" s="183">
        <v>5</v>
      </c>
      <c r="M22" s="183">
        <v>75</v>
      </c>
      <c r="N22" s="183">
        <v>5</v>
      </c>
      <c r="O22" s="183">
        <v>85</v>
      </c>
      <c r="P22" s="416" t="s">
        <v>240</v>
      </c>
      <c r="Q22" s="416" t="s">
        <v>220</v>
      </c>
      <c r="R22" s="75">
        <v>21551</v>
      </c>
      <c r="S22" s="416" t="s">
        <v>527</v>
      </c>
      <c r="T22" s="702" t="s">
        <v>528</v>
      </c>
      <c r="U22" s="702">
        <v>6</v>
      </c>
      <c r="V22" s="702">
        <v>6.1</v>
      </c>
      <c r="W22" s="702" t="s">
        <v>21</v>
      </c>
      <c r="X22" s="702" t="s">
        <v>221</v>
      </c>
      <c r="Y22" s="658" t="s">
        <v>536</v>
      </c>
      <c r="Z22" s="210"/>
      <c r="AA22" s="210"/>
      <c r="AB22" s="210"/>
      <c r="AC22" s="210"/>
      <c r="AD22" s="210"/>
      <c r="AE22" s="210"/>
      <c r="AF22" s="210"/>
      <c r="AG22" s="210"/>
    </row>
    <row r="23" spans="1:33" s="211" customFormat="1" ht="122.1" customHeight="1">
      <c r="A23" s="55"/>
      <c r="B23" s="56"/>
      <c r="C23" s="766">
        <v>12</v>
      </c>
      <c r="D23" s="489">
        <v>26</v>
      </c>
      <c r="E23" s="478" t="s">
        <v>3609</v>
      </c>
      <c r="F23" s="72">
        <v>0</v>
      </c>
      <c r="G23" s="72">
        <v>0</v>
      </c>
      <c r="H23" s="183" t="s">
        <v>525</v>
      </c>
      <c r="I23" s="818">
        <v>100000</v>
      </c>
      <c r="J23" s="183" t="s">
        <v>525</v>
      </c>
      <c r="K23" s="425">
        <v>100000</v>
      </c>
      <c r="L23" s="183" t="s">
        <v>525</v>
      </c>
      <c r="M23" s="183">
        <v>55</v>
      </c>
      <c r="N23" s="183">
        <v>10</v>
      </c>
      <c r="O23" s="183">
        <v>65</v>
      </c>
      <c r="P23" s="416" t="s">
        <v>240</v>
      </c>
      <c r="Q23" s="416" t="s">
        <v>220</v>
      </c>
      <c r="R23" s="75">
        <v>21732</v>
      </c>
      <c r="S23" s="416" t="s">
        <v>527</v>
      </c>
      <c r="T23" s="702" t="s">
        <v>528</v>
      </c>
      <c r="U23" s="702">
        <v>6</v>
      </c>
      <c r="V23" s="702">
        <v>6.1</v>
      </c>
      <c r="W23" s="702" t="s">
        <v>21</v>
      </c>
      <c r="X23" s="702" t="s">
        <v>221</v>
      </c>
      <c r="Y23" s="658" t="s">
        <v>536</v>
      </c>
      <c r="Z23" s="210"/>
      <c r="AA23" s="210"/>
      <c r="AB23" s="210"/>
      <c r="AC23" s="210"/>
      <c r="AD23" s="210"/>
      <c r="AE23" s="210"/>
      <c r="AF23" s="210"/>
      <c r="AG23" s="210"/>
    </row>
    <row r="24" spans="1:33" s="208" customFormat="1" ht="233.25" customHeight="1">
      <c r="A24" s="33"/>
      <c r="B24" s="34"/>
      <c r="C24" s="766">
        <v>13</v>
      </c>
      <c r="D24" s="502">
        <v>1</v>
      </c>
      <c r="E24" s="479" t="s">
        <v>3408</v>
      </c>
      <c r="F24" s="164" t="s">
        <v>525</v>
      </c>
      <c r="G24" s="87">
        <v>40000</v>
      </c>
      <c r="H24" s="164" t="s">
        <v>525</v>
      </c>
      <c r="I24" s="164" t="s">
        <v>525</v>
      </c>
      <c r="J24" s="164" t="s">
        <v>525</v>
      </c>
      <c r="K24" s="423">
        <f>SUM(F24,G24,H24,I24,J24)</f>
        <v>40000</v>
      </c>
      <c r="L24" s="433">
        <v>0</v>
      </c>
      <c r="M24" s="431">
        <v>14</v>
      </c>
      <c r="N24" s="431">
        <v>6</v>
      </c>
      <c r="O24" s="431">
        <f>SUM(L24:N24)</f>
        <v>20</v>
      </c>
      <c r="P24" s="402" t="s">
        <v>3533</v>
      </c>
      <c r="Q24" s="402" t="s">
        <v>3389</v>
      </c>
      <c r="R24" s="75">
        <v>21641</v>
      </c>
      <c r="S24" s="416">
        <v>2</v>
      </c>
      <c r="T24" s="702" t="s">
        <v>711</v>
      </c>
      <c r="U24" s="40">
        <v>6</v>
      </c>
      <c r="V24" s="40">
        <v>6.1</v>
      </c>
      <c r="W24" s="40" t="s">
        <v>21</v>
      </c>
      <c r="X24" s="40" t="s">
        <v>394</v>
      </c>
      <c r="Y24" s="416" t="s">
        <v>3388</v>
      </c>
      <c r="Z24" s="48" t="s">
        <v>711</v>
      </c>
      <c r="AA24" s="207"/>
      <c r="AB24" s="207"/>
      <c r="AC24" s="207"/>
      <c r="AD24" s="207"/>
      <c r="AE24" s="207"/>
      <c r="AF24" s="207"/>
      <c r="AG24" s="207"/>
    </row>
    <row r="25" spans="1:33" s="134" customFormat="1" ht="237.75" customHeight="1">
      <c r="A25" s="55"/>
      <c r="B25" s="56"/>
      <c r="C25" s="766">
        <v>14</v>
      </c>
      <c r="D25" s="495">
        <v>22</v>
      </c>
      <c r="E25" s="479" t="s">
        <v>739</v>
      </c>
      <c r="F25" s="42">
        <v>0</v>
      </c>
      <c r="G25" s="161">
        <v>0</v>
      </c>
      <c r="H25" s="164" t="s">
        <v>525</v>
      </c>
      <c r="I25" s="164" t="s">
        <v>525</v>
      </c>
      <c r="J25" s="422">
        <v>100000</v>
      </c>
      <c r="K25" s="423">
        <f>SUM(F25,G25,H25,I25,J25)</f>
        <v>100000</v>
      </c>
      <c r="L25" s="431">
        <v>20</v>
      </c>
      <c r="M25" s="433">
        <v>0</v>
      </c>
      <c r="N25" s="431">
        <v>6</v>
      </c>
      <c r="O25" s="431">
        <f>SUM(L25:N25)</f>
        <v>26</v>
      </c>
      <c r="P25" s="402" t="s">
        <v>3431</v>
      </c>
      <c r="Q25" s="166" t="s">
        <v>3690</v>
      </c>
      <c r="R25" s="75">
        <v>21551</v>
      </c>
      <c r="S25" s="416">
        <v>2</v>
      </c>
      <c r="T25" s="702" t="s">
        <v>711</v>
      </c>
      <c r="U25" s="40">
        <v>6</v>
      </c>
      <c r="V25" s="40">
        <v>6.1</v>
      </c>
      <c r="W25" s="40" t="s">
        <v>21</v>
      </c>
      <c r="X25" s="40" t="s">
        <v>394</v>
      </c>
      <c r="Y25" s="416" t="s">
        <v>3388</v>
      </c>
      <c r="Z25" s="48"/>
      <c r="AA25" s="133"/>
      <c r="AB25" s="133"/>
      <c r="AC25" s="133"/>
      <c r="AD25" s="133"/>
      <c r="AE25" s="133"/>
      <c r="AF25" s="133"/>
      <c r="AG25" s="133"/>
    </row>
    <row r="26" spans="1:33" s="134" customFormat="1" ht="122.1" customHeight="1">
      <c r="A26" s="55"/>
      <c r="B26" s="56"/>
      <c r="C26" s="766">
        <v>15</v>
      </c>
      <c r="D26" s="526">
        <v>8</v>
      </c>
      <c r="E26" s="478" t="s">
        <v>3778</v>
      </c>
      <c r="F26" s="89">
        <v>90000</v>
      </c>
      <c r="G26" s="123">
        <v>0</v>
      </c>
      <c r="H26" s="193">
        <v>0</v>
      </c>
      <c r="I26" s="193">
        <v>0</v>
      </c>
      <c r="J26" s="193">
        <v>0</v>
      </c>
      <c r="K26" s="193">
        <f>SUM(F26,G26,H26,I26,J26)</f>
        <v>90000</v>
      </c>
      <c r="L26" s="444">
        <v>0</v>
      </c>
      <c r="M26" s="444">
        <v>12</v>
      </c>
      <c r="N26" s="444">
        <v>5</v>
      </c>
      <c r="O26" s="444">
        <f>SUM(L26:N26)</f>
        <v>17</v>
      </c>
      <c r="P26" s="416" t="s">
        <v>993</v>
      </c>
      <c r="Q26" s="416" t="s">
        <v>220</v>
      </c>
      <c r="R26" s="75" t="s">
        <v>2956</v>
      </c>
      <c r="S26" s="416" t="s">
        <v>994</v>
      </c>
      <c r="T26" s="455" t="s">
        <v>995</v>
      </c>
      <c r="U26" s="702">
        <v>6</v>
      </c>
      <c r="V26" s="702">
        <v>6.1</v>
      </c>
      <c r="W26" s="702" t="s">
        <v>21</v>
      </c>
      <c r="X26" s="702" t="s">
        <v>394</v>
      </c>
      <c r="Y26" s="416" t="s">
        <v>3032</v>
      </c>
      <c r="Z26" s="49"/>
      <c r="AA26" s="416" t="s">
        <v>996</v>
      </c>
      <c r="AB26" s="133"/>
      <c r="AC26" s="133"/>
      <c r="AD26" s="133"/>
      <c r="AE26" s="133"/>
      <c r="AF26" s="133"/>
      <c r="AG26" s="133"/>
    </row>
    <row r="27" spans="1:33" s="134" customFormat="1" ht="122.1" customHeight="1">
      <c r="A27" s="55"/>
      <c r="B27" s="56"/>
      <c r="C27" s="766">
        <v>16</v>
      </c>
      <c r="D27" s="505">
        <v>4</v>
      </c>
      <c r="E27" s="482" t="s">
        <v>997</v>
      </c>
      <c r="F27" s="156">
        <v>0</v>
      </c>
      <c r="G27" s="72">
        <v>120000</v>
      </c>
      <c r="H27" s="156">
        <v>0</v>
      </c>
      <c r="I27" s="156">
        <v>0</v>
      </c>
      <c r="J27" s="156">
        <v>0</v>
      </c>
      <c r="K27" s="156">
        <f>SUM(F27,G27,H27,I27,J27)</f>
        <v>120000</v>
      </c>
      <c r="L27" s="71">
        <v>0</v>
      </c>
      <c r="M27" s="71">
        <v>45</v>
      </c>
      <c r="N27" s="71">
        <v>0</v>
      </c>
      <c r="O27" s="71">
        <f>SUM(L27:N27)</f>
        <v>45</v>
      </c>
      <c r="P27" s="415" t="s">
        <v>240</v>
      </c>
      <c r="Q27" s="415" t="s">
        <v>220</v>
      </c>
      <c r="R27" s="75" t="s">
        <v>2956</v>
      </c>
      <c r="S27" s="415" t="s">
        <v>998</v>
      </c>
      <c r="T27" s="184" t="s">
        <v>999</v>
      </c>
      <c r="U27" s="57">
        <v>6</v>
      </c>
      <c r="V27" s="57">
        <v>6.1</v>
      </c>
      <c r="W27" s="57" t="s">
        <v>336</v>
      </c>
      <c r="X27" s="702" t="s">
        <v>221</v>
      </c>
      <c r="Y27" s="416" t="s">
        <v>3032</v>
      </c>
      <c r="Z27" s="416"/>
      <c r="AA27" s="415" t="s">
        <v>1000</v>
      </c>
      <c r="AB27" s="133"/>
      <c r="AC27" s="133"/>
      <c r="AD27" s="133"/>
      <c r="AE27" s="133"/>
      <c r="AF27" s="133"/>
      <c r="AG27" s="133"/>
    </row>
    <row r="28" spans="1:33" s="134" customFormat="1" ht="46.5" customHeight="1">
      <c r="A28" s="55"/>
      <c r="B28" s="56"/>
      <c r="C28" s="766">
        <v>17</v>
      </c>
      <c r="D28" s="489">
        <v>13</v>
      </c>
      <c r="E28" s="454" t="s">
        <v>1194</v>
      </c>
      <c r="F28" s="110">
        <f t="shared" ref="F28:K28" si="10">SUM(F30,F31,F29)</f>
        <v>0</v>
      </c>
      <c r="G28" s="110">
        <f t="shared" si="10"/>
        <v>150000</v>
      </c>
      <c r="H28" s="110">
        <f t="shared" si="10"/>
        <v>0</v>
      </c>
      <c r="I28" s="110">
        <f t="shared" si="10"/>
        <v>0</v>
      </c>
      <c r="J28" s="110">
        <f t="shared" si="10"/>
        <v>0</v>
      </c>
      <c r="K28" s="110">
        <f t="shared" si="10"/>
        <v>150000</v>
      </c>
      <c r="L28" s="71"/>
      <c r="M28" s="71"/>
      <c r="N28" s="71"/>
      <c r="O28" s="71"/>
      <c r="P28" s="415"/>
      <c r="Q28" s="415"/>
      <c r="R28" s="57"/>
      <c r="S28" s="415"/>
      <c r="T28" s="57"/>
      <c r="U28" s="106">
        <v>6</v>
      </c>
      <c r="V28" s="106">
        <v>6.1</v>
      </c>
      <c r="W28" s="106" t="s">
        <v>21</v>
      </c>
      <c r="X28" s="57" t="s">
        <v>221</v>
      </c>
      <c r="Y28" s="415" t="s">
        <v>1078</v>
      </c>
      <c r="Z28" s="133"/>
      <c r="AA28" s="133"/>
      <c r="AB28" s="133"/>
      <c r="AC28" s="133"/>
      <c r="AD28" s="133"/>
      <c r="AE28" s="133"/>
      <c r="AF28" s="133"/>
      <c r="AG28" s="133"/>
    </row>
    <row r="29" spans="1:33" s="134" customFormat="1" ht="160.5" customHeight="1">
      <c r="A29" s="55"/>
      <c r="B29" s="56"/>
      <c r="C29" s="575"/>
      <c r="D29" s="1130"/>
      <c r="E29" s="1131" t="s">
        <v>3453</v>
      </c>
      <c r="F29" s="110">
        <v>0</v>
      </c>
      <c r="G29" s="1208">
        <v>87200</v>
      </c>
      <c r="H29" s="110">
        <v>0</v>
      </c>
      <c r="I29" s="110">
        <v>0</v>
      </c>
      <c r="J29" s="110">
        <v>0</v>
      </c>
      <c r="K29" s="1043">
        <f>SUM(F29,G29,H29,I29,J29)</f>
        <v>87200</v>
      </c>
      <c r="L29" s="1249">
        <v>40</v>
      </c>
      <c r="M29" s="1249">
        <v>65</v>
      </c>
      <c r="N29" s="1249">
        <v>5</v>
      </c>
      <c r="O29" s="1249">
        <f>SUM(L29:N29)</f>
        <v>110</v>
      </c>
      <c r="P29" s="105" t="s">
        <v>240</v>
      </c>
      <c r="Q29" s="105" t="s">
        <v>220</v>
      </c>
      <c r="R29" s="107" t="s">
        <v>3456</v>
      </c>
      <c r="S29" s="1087" t="s">
        <v>1183</v>
      </c>
      <c r="T29" s="106" t="s">
        <v>1184</v>
      </c>
      <c r="U29" s="106">
        <v>6</v>
      </c>
      <c r="V29" s="106">
        <v>6.1</v>
      </c>
      <c r="W29" s="106" t="s">
        <v>21</v>
      </c>
      <c r="X29" s="57" t="s">
        <v>221</v>
      </c>
      <c r="Y29" s="1087" t="s">
        <v>1078</v>
      </c>
      <c r="Z29" s="133"/>
      <c r="AA29" s="133"/>
      <c r="AB29" s="133"/>
      <c r="AC29" s="133"/>
      <c r="AD29" s="133"/>
      <c r="AE29" s="133"/>
      <c r="AF29" s="133"/>
      <c r="AG29" s="133"/>
    </row>
    <row r="30" spans="1:33" s="134" customFormat="1" ht="174.75" customHeight="1">
      <c r="A30" s="55"/>
      <c r="B30" s="56"/>
      <c r="C30" s="575"/>
      <c r="D30" s="1130"/>
      <c r="E30" s="1131" t="s">
        <v>3454</v>
      </c>
      <c r="F30" s="110">
        <v>0</v>
      </c>
      <c r="G30" s="1208">
        <v>48800</v>
      </c>
      <c r="H30" s="110">
        <v>0</v>
      </c>
      <c r="I30" s="110">
        <v>0</v>
      </c>
      <c r="J30" s="110">
        <v>0</v>
      </c>
      <c r="K30" s="1043">
        <f>SUM(F30,G30,H30,I30,J30)</f>
        <v>48800</v>
      </c>
      <c r="L30" s="1249">
        <v>40</v>
      </c>
      <c r="M30" s="1249">
        <v>65</v>
      </c>
      <c r="N30" s="1249">
        <v>5</v>
      </c>
      <c r="O30" s="1249">
        <f>SUM(L30:N30)</f>
        <v>110</v>
      </c>
      <c r="P30" s="105" t="s">
        <v>3256</v>
      </c>
      <c r="Q30" s="105" t="s">
        <v>303</v>
      </c>
      <c r="R30" s="106" t="s">
        <v>3927</v>
      </c>
      <c r="S30" s="1087" t="s">
        <v>1183</v>
      </c>
      <c r="T30" s="106" t="s">
        <v>1184</v>
      </c>
      <c r="U30" s="106">
        <v>6</v>
      </c>
      <c r="V30" s="106">
        <v>6.1</v>
      </c>
      <c r="W30" s="106" t="s">
        <v>21</v>
      </c>
      <c r="X30" s="57" t="s">
        <v>221</v>
      </c>
      <c r="Y30" s="1087" t="s">
        <v>1078</v>
      </c>
      <c r="Z30" s="133"/>
      <c r="AA30" s="133"/>
      <c r="AB30" s="133"/>
      <c r="AC30" s="133"/>
      <c r="AD30" s="133"/>
      <c r="AE30" s="133"/>
      <c r="AF30" s="133"/>
      <c r="AG30" s="133"/>
    </row>
    <row r="31" spans="1:33" s="134" customFormat="1" ht="143.25" customHeight="1">
      <c r="A31" s="55"/>
      <c r="B31" s="56"/>
      <c r="C31" s="575"/>
      <c r="D31" s="1130"/>
      <c r="E31" s="1131" t="s">
        <v>3455</v>
      </c>
      <c r="F31" s="110">
        <v>0</v>
      </c>
      <c r="G31" s="1208">
        <v>14000</v>
      </c>
      <c r="H31" s="110">
        <v>0</v>
      </c>
      <c r="I31" s="110">
        <v>0</v>
      </c>
      <c r="J31" s="110">
        <v>0</v>
      </c>
      <c r="K31" s="1043">
        <f>SUM(F31,G31,H31,I31,J31)</f>
        <v>14000</v>
      </c>
      <c r="L31" s="1249">
        <v>40</v>
      </c>
      <c r="M31" s="1249">
        <v>65</v>
      </c>
      <c r="N31" s="1249">
        <v>5</v>
      </c>
      <c r="O31" s="1249">
        <f>SUM(L31:N31)</f>
        <v>110</v>
      </c>
      <c r="P31" s="105" t="s">
        <v>240</v>
      </c>
      <c r="Q31" s="105" t="s">
        <v>220</v>
      </c>
      <c r="R31" s="107" t="s">
        <v>1195</v>
      </c>
      <c r="S31" s="1087" t="s">
        <v>1183</v>
      </c>
      <c r="T31" s="106" t="s">
        <v>1184</v>
      </c>
      <c r="U31" s="106">
        <v>6</v>
      </c>
      <c r="V31" s="106">
        <v>6.1</v>
      </c>
      <c r="W31" s="106" t="s">
        <v>21</v>
      </c>
      <c r="X31" s="57" t="s">
        <v>221</v>
      </c>
      <c r="Y31" s="1087" t="s">
        <v>1078</v>
      </c>
      <c r="Z31" s="133"/>
      <c r="AA31" s="133"/>
      <c r="AB31" s="133"/>
      <c r="AC31" s="133"/>
      <c r="AD31" s="133"/>
      <c r="AE31" s="133"/>
      <c r="AF31" s="133"/>
      <c r="AG31" s="133"/>
    </row>
    <row r="32" spans="1:33" s="134" customFormat="1" ht="129" customHeight="1">
      <c r="A32" s="55"/>
      <c r="B32" s="56"/>
      <c r="C32" s="766">
        <v>18</v>
      </c>
      <c r="D32" s="507">
        <v>5</v>
      </c>
      <c r="E32" s="389" t="s">
        <v>3780</v>
      </c>
      <c r="F32" s="54">
        <v>0</v>
      </c>
      <c r="G32" s="54">
        <v>0</v>
      </c>
      <c r="H32" s="54">
        <v>0</v>
      </c>
      <c r="I32" s="54">
        <v>0</v>
      </c>
      <c r="J32" s="54">
        <v>112000</v>
      </c>
      <c r="K32" s="54">
        <f>SUM(F32,G32,H32,I32,J32)</f>
        <v>112000</v>
      </c>
      <c r="L32" s="435">
        <v>0</v>
      </c>
      <c r="M32" s="435">
        <v>40</v>
      </c>
      <c r="N32" s="435">
        <v>0</v>
      </c>
      <c r="O32" s="435">
        <v>40</v>
      </c>
      <c r="P32" s="415" t="s">
        <v>240</v>
      </c>
      <c r="Q32" s="166" t="s">
        <v>2955</v>
      </c>
      <c r="R32" s="75">
        <v>21671</v>
      </c>
      <c r="S32" s="416" t="s">
        <v>1314</v>
      </c>
      <c r="T32" s="40"/>
      <c r="U32" s="40">
        <v>6</v>
      </c>
      <c r="V32" s="40">
        <v>6.1</v>
      </c>
      <c r="W32" s="40" t="s">
        <v>336</v>
      </c>
      <c r="X32" s="40" t="s">
        <v>394</v>
      </c>
      <c r="Y32" s="416" t="s">
        <v>1245</v>
      </c>
      <c r="Z32" s="133"/>
      <c r="AA32" s="133"/>
      <c r="AB32" s="133"/>
      <c r="AC32" s="133"/>
      <c r="AD32" s="133"/>
      <c r="AE32" s="133"/>
      <c r="AF32" s="133"/>
      <c r="AG32" s="133"/>
    </row>
    <row r="33" spans="1:33" s="134" customFormat="1" ht="119.25" customHeight="1">
      <c r="A33" s="55"/>
      <c r="B33" s="56"/>
      <c r="C33" s="766">
        <v>19</v>
      </c>
      <c r="D33" s="507">
        <v>1</v>
      </c>
      <c r="E33" s="389" t="s">
        <v>3779</v>
      </c>
      <c r="F33" s="54">
        <v>0</v>
      </c>
      <c r="G33" s="54">
        <v>0</v>
      </c>
      <c r="H33" s="54">
        <v>0</v>
      </c>
      <c r="I33" s="54">
        <v>0</v>
      </c>
      <c r="J33" s="54">
        <v>100000</v>
      </c>
      <c r="K33" s="70">
        <v>100000</v>
      </c>
      <c r="L33" s="435">
        <v>0</v>
      </c>
      <c r="M33" s="435">
        <v>30</v>
      </c>
      <c r="N33" s="435">
        <v>0</v>
      </c>
      <c r="O33" s="435">
        <v>30</v>
      </c>
      <c r="P33" s="415" t="s">
        <v>3736</v>
      </c>
      <c r="Q33" s="166" t="s">
        <v>2955</v>
      </c>
      <c r="R33" s="75">
        <v>21702</v>
      </c>
      <c r="S33" s="416" t="s">
        <v>1315</v>
      </c>
      <c r="T33" s="40"/>
      <c r="U33" s="40">
        <v>6</v>
      </c>
      <c r="V33" s="40">
        <v>6.1</v>
      </c>
      <c r="W33" s="40" t="s">
        <v>336</v>
      </c>
      <c r="X33" s="40" t="s">
        <v>221</v>
      </c>
      <c r="Y33" s="416" t="s">
        <v>1245</v>
      </c>
      <c r="Z33" s="133"/>
      <c r="AA33" s="133"/>
      <c r="AB33" s="133"/>
      <c r="AC33" s="133"/>
      <c r="AD33" s="133"/>
      <c r="AE33" s="133"/>
      <c r="AF33" s="133"/>
      <c r="AG33" s="133"/>
    </row>
    <row r="34" spans="1:33" s="208" customFormat="1" ht="46.5">
      <c r="A34" s="33"/>
      <c r="B34" s="34"/>
      <c r="C34" s="766">
        <v>20</v>
      </c>
      <c r="D34" s="489">
        <v>3</v>
      </c>
      <c r="E34" s="389" t="s">
        <v>3723</v>
      </c>
      <c r="F34" s="54">
        <v>0</v>
      </c>
      <c r="G34" s="113">
        <v>100000</v>
      </c>
      <c r="H34" s="54">
        <v>0</v>
      </c>
      <c r="I34" s="54">
        <v>0</v>
      </c>
      <c r="J34" s="54">
        <v>0</v>
      </c>
      <c r="K34" s="54">
        <v>100000</v>
      </c>
      <c r="L34" s="435"/>
      <c r="M34" s="435"/>
      <c r="N34" s="435"/>
      <c r="O34" s="435"/>
      <c r="P34" s="66"/>
      <c r="Q34" s="415"/>
      <c r="R34" s="702"/>
      <c r="S34" s="416" t="s">
        <v>1306</v>
      </c>
      <c r="T34" s="40" t="s">
        <v>1307</v>
      </c>
      <c r="U34" s="40">
        <v>5</v>
      </c>
      <c r="V34" s="40">
        <v>5.2</v>
      </c>
      <c r="W34" s="40" t="s">
        <v>27</v>
      </c>
      <c r="X34" s="238" t="s">
        <v>394</v>
      </c>
      <c r="Y34" s="416" t="s">
        <v>1245</v>
      </c>
      <c r="AA34" s="207"/>
      <c r="AB34" s="207"/>
      <c r="AC34" s="207"/>
      <c r="AD34" s="207"/>
      <c r="AE34" s="207"/>
      <c r="AF34" s="207"/>
      <c r="AG34" s="207"/>
    </row>
    <row r="35" spans="1:33" s="1231" customFormat="1" ht="191.25" customHeight="1">
      <c r="A35" s="1200"/>
      <c r="B35" s="1201"/>
      <c r="C35" s="1228"/>
      <c r="D35" s="1130"/>
      <c r="E35" s="1145" t="s">
        <v>1363</v>
      </c>
      <c r="F35" s="1294">
        <v>0</v>
      </c>
      <c r="G35" s="1208">
        <v>42800</v>
      </c>
      <c r="H35" s="1294">
        <v>0</v>
      </c>
      <c r="I35" s="1294">
        <v>0</v>
      </c>
      <c r="J35" s="1294">
        <v>0</v>
      </c>
      <c r="K35" s="1294">
        <f>SUM(F35,G35,H35,I35,J35)</f>
        <v>42800</v>
      </c>
      <c r="L35" s="1151">
        <v>0</v>
      </c>
      <c r="M35" s="1151">
        <v>30</v>
      </c>
      <c r="N35" s="1151">
        <v>0</v>
      </c>
      <c r="O35" s="1151">
        <v>30</v>
      </c>
      <c r="P35" s="105" t="s">
        <v>1305</v>
      </c>
      <c r="Q35" s="1087" t="s">
        <v>3610</v>
      </c>
      <c r="R35" s="1076">
        <v>21671</v>
      </c>
      <c r="S35" s="657"/>
      <c r="T35" s="656"/>
      <c r="U35" s="656"/>
      <c r="V35" s="656"/>
      <c r="W35" s="656"/>
      <c r="X35" s="844" t="s">
        <v>394</v>
      </c>
      <c r="Y35" s="657" t="s">
        <v>1245</v>
      </c>
      <c r="AA35" s="1232"/>
      <c r="AB35" s="1232"/>
      <c r="AC35" s="1232"/>
      <c r="AD35" s="1232"/>
      <c r="AE35" s="1232"/>
      <c r="AF35" s="1232"/>
      <c r="AG35" s="1232"/>
    </row>
    <row r="36" spans="1:33" s="1231" customFormat="1" ht="186" customHeight="1">
      <c r="A36" s="1200"/>
      <c r="B36" s="1201"/>
      <c r="C36" s="1228"/>
      <c r="D36" s="1130"/>
      <c r="E36" s="1145" t="s">
        <v>1364</v>
      </c>
      <c r="F36" s="1294">
        <v>0</v>
      </c>
      <c r="G36" s="1208">
        <v>57200</v>
      </c>
      <c r="H36" s="1294">
        <v>0</v>
      </c>
      <c r="I36" s="1294">
        <v>0</v>
      </c>
      <c r="J36" s="1294">
        <v>0</v>
      </c>
      <c r="K36" s="1294">
        <f>SUM(F36,G36,H36,I36,J36)</f>
        <v>57200</v>
      </c>
      <c r="L36" s="1151">
        <v>0</v>
      </c>
      <c r="M36" s="1151">
        <v>30</v>
      </c>
      <c r="N36" s="1151">
        <v>0</v>
      </c>
      <c r="O36" s="1151">
        <v>30</v>
      </c>
      <c r="P36" s="105" t="s">
        <v>1305</v>
      </c>
      <c r="Q36" s="1087" t="s">
        <v>3610</v>
      </c>
      <c r="R36" s="1076">
        <v>21702</v>
      </c>
      <c r="S36" s="657"/>
      <c r="T36" s="656"/>
      <c r="U36" s="656"/>
      <c r="V36" s="656"/>
      <c r="W36" s="656"/>
      <c r="X36" s="844" t="s">
        <v>394</v>
      </c>
      <c r="Y36" s="657" t="s">
        <v>1245</v>
      </c>
      <c r="AA36" s="1232"/>
      <c r="AB36" s="1232"/>
      <c r="AC36" s="1232"/>
      <c r="AD36" s="1232"/>
      <c r="AE36" s="1232"/>
      <c r="AF36" s="1232"/>
      <c r="AG36" s="1232"/>
    </row>
    <row r="37" spans="1:33" s="208" customFormat="1" ht="123.75" customHeight="1">
      <c r="A37" s="33"/>
      <c r="B37" s="34"/>
      <c r="C37" s="766">
        <v>21</v>
      </c>
      <c r="D37" s="490">
        <v>17</v>
      </c>
      <c r="E37" s="491" t="s">
        <v>3857</v>
      </c>
      <c r="F37" s="159">
        <v>210000</v>
      </c>
      <c r="G37" s="113">
        <v>0</v>
      </c>
      <c r="H37" s="193">
        <v>0</v>
      </c>
      <c r="I37" s="193">
        <v>0</v>
      </c>
      <c r="J37" s="193">
        <v>0</v>
      </c>
      <c r="K37" s="193">
        <v>210000</v>
      </c>
      <c r="L37" s="1142">
        <v>6</v>
      </c>
      <c r="M37" s="1142">
        <v>81</v>
      </c>
      <c r="N37" s="1142">
        <v>18</v>
      </c>
      <c r="O37" s="1142">
        <v>105</v>
      </c>
      <c r="P37" s="1143" t="s">
        <v>240</v>
      </c>
      <c r="Q37" s="166" t="s">
        <v>2955</v>
      </c>
      <c r="R37" s="1144" t="s">
        <v>3916</v>
      </c>
      <c r="S37" s="1143" t="s">
        <v>1555</v>
      </c>
      <c r="T37" s="154" t="s">
        <v>1459</v>
      </c>
      <c r="U37" s="154">
        <v>6</v>
      </c>
      <c r="V37" s="154">
        <v>6.1</v>
      </c>
      <c r="W37" s="154" t="s">
        <v>21</v>
      </c>
      <c r="X37" s="57" t="s">
        <v>221</v>
      </c>
      <c r="Y37" s="415" t="s">
        <v>1434</v>
      </c>
      <c r="AA37" s="207"/>
      <c r="AB37" s="207"/>
      <c r="AC37" s="207"/>
      <c r="AD37" s="207"/>
      <c r="AE37" s="207"/>
      <c r="AF37" s="207"/>
      <c r="AG37" s="207"/>
    </row>
    <row r="38" spans="1:33" s="211" customFormat="1" ht="132.75" customHeight="1">
      <c r="A38" s="55"/>
      <c r="B38" s="56"/>
      <c r="C38" s="766">
        <v>22</v>
      </c>
      <c r="D38" s="490">
        <v>30</v>
      </c>
      <c r="E38" s="483" t="s">
        <v>1597</v>
      </c>
      <c r="F38" s="110">
        <v>0</v>
      </c>
      <c r="G38" s="156">
        <v>0</v>
      </c>
      <c r="H38" s="193">
        <v>0</v>
      </c>
      <c r="I38" s="193">
        <v>0</v>
      </c>
      <c r="J38" s="193">
        <v>47200</v>
      </c>
      <c r="K38" s="193">
        <f>SUM(F38,G38,H38,I38,J38)</f>
        <v>47200</v>
      </c>
      <c r="L38" s="440">
        <v>0</v>
      </c>
      <c r="M38" s="1142">
        <v>30</v>
      </c>
      <c r="N38" s="1142">
        <v>6</v>
      </c>
      <c r="O38" s="1142">
        <v>36</v>
      </c>
      <c r="P38" s="416" t="s">
        <v>240</v>
      </c>
      <c r="Q38" s="416" t="s">
        <v>220</v>
      </c>
      <c r="R38" s="75">
        <v>21520</v>
      </c>
      <c r="S38" s="1143" t="s">
        <v>1555</v>
      </c>
      <c r="T38" s="154" t="s">
        <v>1459</v>
      </c>
      <c r="U38" s="154">
        <v>6</v>
      </c>
      <c r="V38" s="154">
        <v>6.1</v>
      </c>
      <c r="W38" s="154" t="s">
        <v>21</v>
      </c>
      <c r="X38" s="57" t="s">
        <v>221</v>
      </c>
      <c r="Y38" s="415" t="s">
        <v>1434</v>
      </c>
      <c r="Z38" s="48" t="s">
        <v>1556</v>
      </c>
      <c r="AA38" s="210"/>
      <c r="AC38" s="210"/>
      <c r="AD38" s="210"/>
      <c r="AE38" s="210"/>
      <c r="AF38" s="210"/>
      <c r="AG38" s="210"/>
    </row>
    <row r="39" spans="1:33" s="211" customFormat="1" ht="126.75" customHeight="1">
      <c r="A39" s="55"/>
      <c r="B39" s="56"/>
      <c r="C39" s="766">
        <v>23</v>
      </c>
      <c r="D39" s="488">
        <v>1</v>
      </c>
      <c r="E39" s="389" t="s">
        <v>3858</v>
      </c>
      <c r="F39" s="110">
        <v>0</v>
      </c>
      <c r="G39" s="156">
        <v>0</v>
      </c>
      <c r="H39" s="193">
        <v>0</v>
      </c>
      <c r="I39" s="193">
        <v>0</v>
      </c>
      <c r="J39" s="70">
        <v>45000</v>
      </c>
      <c r="K39" s="47">
        <f>SUM(F39,G39,H39,I39,J39)</f>
        <v>45000</v>
      </c>
      <c r="L39" s="440">
        <v>0</v>
      </c>
      <c r="M39" s="439">
        <v>24</v>
      </c>
      <c r="N39" s="439">
        <v>6</v>
      </c>
      <c r="O39" s="439">
        <v>30</v>
      </c>
      <c r="P39" s="416" t="s">
        <v>405</v>
      </c>
      <c r="Q39" s="416" t="s">
        <v>220</v>
      </c>
      <c r="R39" s="57" t="s">
        <v>1708</v>
      </c>
      <c r="S39" s="415" t="s">
        <v>1719</v>
      </c>
      <c r="T39" s="57" t="s">
        <v>1720</v>
      </c>
      <c r="U39" s="65">
        <v>6</v>
      </c>
      <c r="V39" s="65">
        <v>6.1</v>
      </c>
      <c r="W39" s="65" t="s">
        <v>21</v>
      </c>
      <c r="X39" s="65" t="s">
        <v>3458</v>
      </c>
      <c r="Y39" s="415" t="s">
        <v>1640</v>
      </c>
      <c r="Z39" s="210"/>
      <c r="AA39" s="210"/>
      <c r="AB39" s="210"/>
      <c r="AC39" s="210"/>
      <c r="AD39" s="210"/>
      <c r="AE39" s="210"/>
      <c r="AF39" s="210"/>
      <c r="AG39" s="210"/>
    </row>
    <row r="40" spans="1:33" s="211" customFormat="1" ht="119.25" customHeight="1">
      <c r="A40" s="55"/>
      <c r="B40" s="56"/>
      <c r="C40" s="766">
        <v>24</v>
      </c>
      <c r="D40" s="489">
        <v>36</v>
      </c>
      <c r="E40" s="478" t="s">
        <v>1846</v>
      </c>
      <c r="F40" s="110">
        <v>0</v>
      </c>
      <c r="G40" s="156">
        <v>0</v>
      </c>
      <c r="H40" s="193">
        <v>0</v>
      </c>
      <c r="I40" s="193">
        <v>0</v>
      </c>
      <c r="J40" s="54">
        <v>100000</v>
      </c>
      <c r="K40" s="47">
        <f>SUM(F40,G40,H40,I40,J40)</f>
        <v>100000</v>
      </c>
      <c r="L40" s="440">
        <v>0</v>
      </c>
      <c r="M40" s="431">
        <v>50</v>
      </c>
      <c r="N40" s="440">
        <v>0</v>
      </c>
      <c r="O40" s="431">
        <v>50</v>
      </c>
      <c r="P40" s="416" t="s">
        <v>405</v>
      </c>
      <c r="Q40" s="416" t="s">
        <v>220</v>
      </c>
      <c r="R40" s="702" t="s">
        <v>1648</v>
      </c>
      <c r="S40" s="416" t="s">
        <v>3033</v>
      </c>
      <c r="T40" s="40" t="s">
        <v>1778</v>
      </c>
      <c r="U40" s="40">
        <v>6</v>
      </c>
      <c r="V40" s="40">
        <v>6.1</v>
      </c>
      <c r="W40" s="40" t="s">
        <v>21</v>
      </c>
      <c r="X40" s="40" t="s">
        <v>221</v>
      </c>
      <c r="Y40" s="416" t="s">
        <v>1747</v>
      </c>
      <c r="Z40" s="210"/>
      <c r="AA40" s="210"/>
      <c r="AB40" s="210"/>
      <c r="AC40" s="210"/>
      <c r="AD40" s="210"/>
      <c r="AE40" s="210"/>
      <c r="AF40" s="210"/>
      <c r="AG40" s="210"/>
    </row>
    <row r="41" spans="1:33" s="208" customFormat="1" ht="251.25" customHeight="1">
      <c r="A41" s="33"/>
      <c r="B41" s="34"/>
      <c r="C41" s="766">
        <v>25</v>
      </c>
      <c r="D41" s="502">
        <v>1</v>
      </c>
      <c r="E41" s="479" t="s">
        <v>2021</v>
      </c>
      <c r="F41" s="63">
        <v>0</v>
      </c>
      <c r="G41" s="87">
        <v>200000</v>
      </c>
      <c r="H41" s="63">
        <v>0</v>
      </c>
      <c r="I41" s="63">
        <v>0</v>
      </c>
      <c r="J41" s="63">
        <v>0</v>
      </c>
      <c r="K41" s="63">
        <v>200000</v>
      </c>
      <c r="L41" s="442">
        <v>0</v>
      </c>
      <c r="M41" s="431">
        <v>47</v>
      </c>
      <c r="N41" s="442">
        <v>3</v>
      </c>
      <c r="O41" s="431">
        <v>50</v>
      </c>
      <c r="P41" s="416" t="s">
        <v>3529</v>
      </c>
      <c r="Q41" s="416" t="s">
        <v>3691</v>
      </c>
      <c r="R41" s="416" t="s">
        <v>3917</v>
      </c>
      <c r="S41" s="416" t="s">
        <v>2022</v>
      </c>
      <c r="T41" s="855" t="s">
        <v>2017</v>
      </c>
      <c r="U41" s="702">
        <v>6</v>
      </c>
      <c r="V41" s="702">
        <v>6.1</v>
      </c>
      <c r="W41" s="702" t="s">
        <v>21</v>
      </c>
      <c r="X41" s="40" t="s">
        <v>221</v>
      </c>
      <c r="Y41" s="415" t="s">
        <v>1961</v>
      </c>
      <c r="Z41" s="207"/>
      <c r="AA41" s="207"/>
      <c r="AB41" s="207"/>
      <c r="AC41" s="207"/>
      <c r="AD41" s="207"/>
      <c r="AE41" s="207"/>
      <c r="AF41" s="207"/>
      <c r="AG41" s="207"/>
    </row>
    <row r="42" spans="1:33" s="208" customFormat="1" ht="120" customHeight="1">
      <c r="A42" s="33"/>
      <c r="B42" s="34"/>
      <c r="C42" s="766">
        <v>26</v>
      </c>
      <c r="D42" s="502">
        <v>18</v>
      </c>
      <c r="E42" s="454" t="s">
        <v>2027</v>
      </c>
      <c r="F42" s="63">
        <v>0</v>
      </c>
      <c r="G42" s="87">
        <v>100000</v>
      </c>
      <c r="H42" s="63">
        <v>0</v>
      </c>
      <c r="I42" s="63">
        <v>0</v>
      </c>
      <c r="J42" s="63">
        <v>0</v>
      </c>
      <c r="K42" s="63">
        <v>100000</v>
      </c>
      <c r="L42" s="442">
        <v>0</v>
      </c>
      <c r="M42" s="431">
        <v>20</v>
      </c>
      <c r="N42" s="431">
        <v>7</v>
      </c>
      <c r="O42" s="431">
        <v>27</v>
      </c>
      <c r="P42" s="416" t="s">
        <v>240</v>
      </c>
      <c r="Q42" s="416" t="s">
        <v>220</v>
      </c>
      <c r="R42" s="75">
        <v>21610</v>
      </c>
      <c r="S42" s="416" t="s">
        <v>2958</v>
      </c>
      <c r="T42" s="855" t="s">
        <v>2028</v>
      </c>
      <c r="U42" s="702">
        <v>6</v>
      </c>
      <c r="V42" s="702">
        <v>6.1</v>
      </c>
      <c r="W42" s="702" t="s">
        <v>21</v>
      </c>
      <c r="X42" s="40" t="s">
        <v>221</v>
      </c>
      <c r="Y42" s="415" t="s">
        <v>1961</v>
      </c>
      <c r="Z42" s="207"/>
      <c r="AA42" s="207"/>
      <c r="AB42" s="207"/>
      <c r="AC42" s="207"/>
      <c r="AD42" s="207"/>
      <c r="AE42" s="207"/>
      <c r="AF42" s="207"/>
      <c r="AG42" s="207"/>
    </row>
    <row r="43" spans="1:33" s="134" customFormat="1" ht="227.25" customHeight="1">
      <c r="A43" s="1033"/>
      <c r="B43" s="1034"/>
      <c r="C43" s="769">
        <v>27</v>
      </c>
      <c r="D43" s="1012">
        <v>1</v>
      </c>
      <c r="E43" s="1013" t="s">
        <v>2639</v>
      </c>
      <c r="F43" s="928">
        <v>0</v>
      </c>
      <c r="G43" s="916">
        <v>100000</v>
      </c>
      <c r="H43" s="928">
        <v>0</v>
      </c>
      <c r="I43" s="928">
        <v>0</v>
      </c>
      <c r="J43" s="928">
        <v>0</v>
      </c>
      <c r="K43" s="1160">
        <f>SUM(F43,G43,H43,I43,J43)</f>
        <v>100000</v>
      </c>
      <c r="L43" s="1221">
        <v>0</v>
      </c>
      <c r="M43" s="1161">
        <v>30</v>
      </c>
      <c r="N43" s="1161">
        <v>20</v>
      </c>
      <c r="O43" s="1161">
        <v>50</v>
      </c>
      <c r="P43" s="921" t="s">
        <v>2957</v>
      </c>
      <c r="Q43" s="921" t="s">
        <v>3530</v>
      </c>
      <c r="R43" s="1008">
        <v>21702</v>
      </c>
      <c r="S43" s="921" t="s">
        <v>2640</v>
      </c>
      <c r="T43" s="861" t="s">
        <v>2558</v>
      </c>
      <c r="U43" s="861">
        <v>6</v>
      </c>
      <c r="V43" s="861">
        <v>6.1</v>
      </c>
      <c r="W43" s="861" t="s">
        <v>21</v>
      </c>
      <c r="X43" s="861" t="s">
        <v>394</v>
      </c>
      <c r="Y43" s="921" t="s">
        <v>2555</v>
      </c>
      <c r="Z43" s="133"/>
      <c r="AA43" s="133"/>
      <c r="AB43" s="133"/>
      <c r="AC43" s="133"/>
      <c r="AD43" s="133"/>
      <c r="AE43" s="133"/>
      <c r="AF43" s="133"/>
      <c r="AG43" s="133"/>
    </row>
    <row r="44" spans="1:33" s="225" customFormat="1" ht="23.25" customHeight="1">
      <c r="A44" s="323"/>
      <c r="B44" s="324"/>
      <c r="C44" s="572" t="s">
        <v>23</v>
      </c>
      <c r="D44" s="484" t="s">
        <v>24</v>
      </c>
      <c r="E44" s="485" t="s">
        <v>25</v>
      </c>
      <c r="F44" s="282">
        <f t="shared" ref="F44" si="11">SUM(F45,F46,F47,F48,F49,F50,F51,F52,F53,F54,F55,F56,F57,F58)</f>
        <v>206200</v>
      </c>
      <c r="G44" s="282">
        <f t="shared" ref="G44" si="12">SUM(G45,G46,G47,G48,G49,G50,G51,G52,G53,G54,G55,G56,G57,G58)</f>
        <v>20000</v>
      </c>
      <c r="H44" s="282">
        <f t="shared" ref="H44" si="13">SUM(H45,H46,H47,H48,H49,H50,H51,H52,H53,H54,H55,H56,H57,H58)</f>
        <v>0</v>
      </c>
      <c r="I44" s="282">
        <f t="shared" ref="I44" si="14">SUM(I45,I46,I47,I48,I49,I50,I51,I52,I53,I54,I55,I56,I57,I58)</f>
        <v>178500</v>
      </c>
      <c r="J44" s="282">
        <f t="shared" ref="J44" si="15">SUM(J45,J46,J47,J48,J49,J50,J51,J52,J53,J54,J55,J56,J57,J58)</f>
        <v>265800</v>
      </c>
      <c r="K44" s="282">
        <f t="shared" ref="K44" si="16">SUM(K45,K46,K47,K48,K49,K50,K51,K52,K53,K54,K55,K56,K57,K58)</f>
        <v>670500</v>
      </c>
      <c r="L44" s="282"/>
      <c r="M44" s="282"/>
      <c r="N44" s="282"/>
      <c r="O44" s="282"/>
      <c r="P44" s="282"/>
      <c r="Q44" s="318"/>
      <c r="R44" s="319"/>
      <c r="S44" s="320"/>
      <c r="T44" s="319"/>
      <c r="U44" s="321"/>
      <c r="V44" s="321"/>
      <c r="W44" s="321"/>
      <c r="X44" s="321"/>
      <c r="Y44" s="682"/>
      <c r="Z44" s="224"/>
      <c r="AA44" s="224"/>
      <c r="AB44" s="224"/>
      <c r="AC44" s="224"/>
      <c r="AD44" s="224"/>
      <c r="AE44" s="224"/>
      <c r="AF44" s="224"/>
      <c r="AG44" s="224"/>
    </row>
    <row r="45" spans="1:33" s="208" customFormat="1" ht="305.25" customHeight="1">
      <c r="A45" s="229"/>
      <c r="B45" s="24"/>
      <c r="C45" s="833">
        <v>1</v>
      </c>
      <c r="D45" s="1014">
        <v>65</v>
      </c>
      <c r="E45" s="893" t="s">
        <v>337</v>
      </c>
      <c r="F45" s="859">
        <v>0</v>
      </c>
      <c r="G45" s="859">
        <v>0</v>
      </c>
      <c r="H45" s="859">
        <v>0</v>
      </c>
      <c r="I45" s="636">
        <v>47700</v>
      </c>
      <c r="J45" s="859">
        <v>0</v>
      </c>
      <c r="K45" s="859">
        <f>SUM(F45,G45,H45,I45,J45)</f>
        <v>47700</v>
      </c>
      <c r="L45" s="429">
        <v>285</v>
      </c>
      <c r="M45" s="429">
        <v>25</v>
      </c>
      <c r="N45" s="858">
        <v>0</v>
      </c>
      <c r="O45" s="429">
        <v>310</v>
      </c>
      <c r="P45" s="878" t="s">
        <v>240</v>
      </c>
      <c r="Q45" s="878" t="s">
        <v>3432</v>
      </c>
      <c r="R45" s="998">
        <v>21671</v>
      </c>
      <c r="S45" s="216" t="s">
        <v>255</v>
      </c>
      <c r="T45" s="204" t="s">
        <v>338</v>
      </c>
      <c r="U45" s="204">
        <v>6</v>
      </c>
      <c r="V45" s="204">
        <v>6.2</v>
      </c>
      <c r="W45" s="204" t="s">
        <v>24</v>
      </c>
      <c r="X45" s="204" t="s">
        <v>221</v>
      </c>
      <c r="Y45" s="803" t="s">
        <v>863</v>
      </c>
      <c r="Z45" s="207"/>
      <c r="AA45" s="207"/>
      <c r="AB45" s="207"/>
      <c r="AC45" s="207"/>
      <c r="AD45" s="207"/>
      <c r="AE45" s="207"/>
      <c r="AF45" s="207"/>
      <c r="AG45" s="207"/>
    </row>
    <row r="46" spans="1:33" s="208" customFormat="1" ht="279" customHeight="1">
      <c r="A46" s="33"/>
      <c r="B46" s="34"/>
      <c r="C46" s="766">
        <v>2</v>
      </c>
      <c r="D46" s="487">
        <v>66</v>
      </c>
      <c r="E46" s="478" t="s">
        <v>339</v>
      </c>
      <c r="F46" s="38">
        <v>0</v>
      </c>
      <c r="G46" s="38">
        <v>0</v>
      </c>
      <c r="H46" s="38">
        <v>0</v>
      </c>
      <c r="I46" s="47">
        <v>32800</v>
      </c>
      <c r="J46" s="38">
        <v>0</v>
      </c>
      <c r="K46" s="38">
        <f>SUM(F46,G46,H46,I46,J46)</f>
        <v>32800</v>
      </c>
      <c r="L46" s="431">
        <v>285</v>
      </c>
      <c r="M46" s="431">
        <v>25</v>
      </c>
      <c r="N46" s="430">
        <v>0</v>
      </c>
      <c r="O46" s="431">
        <v>310</v>
      </c>
      <c r="P46" s="49" t="s">
        <v>240</v>
      </c>
      <c r="Q46" s="49" t="s">
        <v>3652</v>
      </c>
      <c r="R46" s="75">
        <v>21763</v>
      </c>
      <c r="S46" s="416" t="s">
        <v>255</v>
      </c>
      <c r="T46" s="40" t="s">
        <v>338</v>
      </c>
      <c r="U46" s="40">
        <v>6</v>
      </c>
      <c r="V46" s="40">
        <v>6.2</v>
      </c>
      <c r="W46" s="40" t="s">
        <v>24</v>
      </c>
      <c r="X46" s="40" t="s">
        <v>221</v>
      </c>
      <c r="Y46" s="658" t="s">
        <v>863</v>
      </c>
      <c r="Z46" s="207" t="s">
        <v>1556</v>
      </c>
      <c r="AA46" s="207"/>
      <c r="AB46" s="207"/>
      <c r="AC46" s="207"/>
      <c r="AD46" s="207"/>
      <c r="AE46" s="207"/>
      <c r="AF46" s="207"/>
      <c r="AG46" s="207"/>
    </row>
    <row r="47" spans="1:33" s="213" customFormat="1" ht="115.5" customHeight="1">
      <c r="A47" s="55"/>
      <c r="B47" s="56"/>
      <c r="C47" s="766">
        <v>3</v>
      </c>
      <c r="D47" s="489">
        <v>8</v>
      </c>
      <c r="E47" s="478" t="s">
        <v>563</v>
      </c>
      <c r="F47" s="42">
        <v>35000</v>
      </c>
      <c r="G47" s="72">
        <v>0</v>
      </c>
      <c r="H47" s="183" t="s">
        <v>525</v>
      </c>
      <c r="I47" s="183" t="s">
        <v>525</v>
      </c>
      <c r="J47" s="183" t="s">
        <v>525</v>
      </c>
      <c r="K47" s="425">
        <v>35000</v>
      </c>
      <c r="L47" s="183">
        <v>85</v>
      </c>
      <c r="M47" s="183">
        <v>16</v>
      </c>
      <c r="N47" s="183" t="s">
        <v>525</v>
      </c>
      <c r="O47" s="183">
        <v>101</v>
      </c>
      <c r="P47" s="1144" t="s">
        <v>240</v>
      </c>
      <c r="Q47" s="1144" t="s">
        <v>220</v>
      </c>
      <c r="R47" s="75">
        <v>21490</v>
      </c>
      <c r="S47" s="416" t="s">
        <v>557</v>
      </c>
      <c r="T47" s="702" t="s">
        <v>558</v>
      </c>
      <c r="U47" s="40">
        <v>6</v>
      </c>
      <c r="V47" s="40">
        <v>6.2</v>
      </c>
      <c r="W47" s="40" t="s">
        <v>24</v>
      </c>
      <c r="X47" s="702" t="s">
        <v>221</v>
      </c>
      <c r="Y47" s="658" t="s">
        <v>536</v>
      </c>
      <c r="Z47" s="212"/>
      <c r="AA47" s="212"/>
      <c r="AB47" s="212"/>
      <c r="AC47" s="212"/>
      <c r="AD47" s="212"/>
      <c r="AE47" s="212"/>
      <c r="AF47" s="212"/>
      <c r="AG47" s="212"/>
    </row>
    <row r="48" spans="1:33" s="208" customFormat="1" ht="123" customHeight="1">
      <c r="A48" s="33"/>
      <c r="B48" s="34"/>
      <c r="C48" s="766">
        <v>4</v>
      </c>
      <c r="D48" s="496">
        <v>9</v>
      </c>
      <c r="E48" s="501" t="s">
        <v>415</v>
      </c>
      <c r="F48" s="42">
        <v>29000</v>
      </c>
      <c r="G48" s="42">
        <v>0</v>
      </c>
      <c r="H48" s="42">
        <v>0</v>
      </c>
      <c r="I48" s="42">
        <v>0</v>
      </c>
      <c r="J48" s="42">
        <v>0</v>
      </c>
      <c r="K48" s="42">
        <f>SUM(F48,G48,H48,I48,J48)</f>
        <v>29000</v>
      </c>
      <c r="L48" s="443">
        <v>0</v>
      </c>
      <c r="M48" s="431">
        <v>40</v>
      </c>
      <c r="N48" s="433">
        <v>0</v>
      </c>
      <c r="O48" s="431">
        <v>40</v>
      </c>
      <c r="P48" s="49" t="s">
        <v>240</v>
      </c>
      <c r="Q48" s="49" t="s">
        <v>220</v>
      </c>
      <c r="R48" s="75">
        <v>21610</v>
      </c>
      <c r="S48" s="416" t="s">
        <v>416</v>
      </c>
      <c r="T48" s="40" t="s">
        <v>367</v>
      </c>
      <c r="U48" s="40">
        <v>6</v>
      </c>
      <c r="V48" s="40">
        <v>6.2</v>
      </c>
      <c r="W48" s="40" t="s">
        <v>24</v>
      </c>
      <c r="X48" s="795" t="s">
        <v>221</v>
      </c>
      <c r="Y48" s="658" t="s">
        <v>368</v>
      </c>
      <c r="AA48" s="207"/>
      <c r="AB48" s="207"/>
      <c r="AC48" s="207"/>
      <c r="AD48" s="207"/>
      <c r="AE48" s="207"/>
      <c r="AF48" s="207"/>
      <c r="AG48" s="207"/>
    </row>
    <row r="49" spans="1:33" s="211" customFormat="1" ht="122.1" customHeight="1">
      <c r="A49" s="55"/>
      <c r="B49" s="56"/>
      <c r="C49" s="766">
        <v>5</v>
      </c>
      <c r="D49" s="488">
        <v>14</v>
      </c>
      <c r="E49" s="497" t="s">
        <v>428</v>
      </c>
      <c r="F49" s="42">
        <v>0</v>
      </c>
      <c r="G49" s="42">
        <v>0</v>
      </c>
      <c r="H49" s="42">
        <v>0</v>
      </c>
      <c r="I49" s="70">
        <v>98000</v>
      </c>
      <c r="J49" s="42">
        <v>0</v>
      </c>
      <c r="K49" s="70">
        <f>SUM(F49,G49,H49,I49,J49)</f>
        <v>98000</v>
      </c>
      <c r="L49" s="439">
        <v>325</v>
      </c>
      <c r="M49" s="439">
        <v>20</v>
      </c>
      <c r="N49" s="42">
        <v>0</v>
      </c>
      <c r="O49" s="439">
        <v>345</v>
      </c>
      <c r="P49" s="49" t="s">
        <v>240</v>
      </c>
      <c r="Q49" s="49" t="s">
        <v>220</v>
      </c>
      <c r="R49" s="57" t="s">
        <v>429</v>
      </c>
      <c r="S49" s="415" t="s">
        <v>416</v>
      </c>
      <c r="T49" s="65" t="s">
        <v>367</v>
      </c>
      <c r="U49" s="40">
        <v>6</v>
      </c>
      <c r="V49" s="40">
        <v>6.2</v>
      </c>
      <c r="W49" s="40" t="s">
        <v>24</v>
      </c>
      <c r="X49" s="40" t="s">
        <v>221</v>
      </c>
      <c r="Y49" s="658" t="s">
        <v>368</v>
      </c>
      <c r="Z49" s="210"/>
      <c r="AA49" s="210"/>
      <c r="AB49" s="210"/>
      <c r="AC49" s="210"/>
      <c r="AD49" s="210"/>
      <c r="AE49" s="210"/>
      <c r="AF49" s="210"/>
      <c r="AG49" s="210"/>
    </row>
    <row r="50" spans="1:33" s="211" customFormat="1" ht="122.1" customHeight="1">
      <c r="A50" s="55"/>
      <c r="B50" s="56"/>
      <c r="C50" s="766">
        <v>6</v>
      </c>
      <c r="D50" s="489">
        <v>16</v>
      </c>
      <c r="E50" s="482" t="s">
        <v>2959</v>
      </c>
      <c r="F50" s="42">
        <v>20000</v>
      </c>
      <c r="G50" s="93">
        <v>0</v>
      </c>
      <c r="H50" s="70">
        <v>0</v>
      </c>
      <c r="I50" s="70">
        <v>0</v>
      </c>
      <c r="J50" s="70">
        <v>0</v>
      </c>
      <c r="K50" s="38">
        <v>20000</v>
      </c>
      <c r="L50" s="440">
        <v>80</v>
      </c>
      <c r="M50" s="440">
        <v>20</v>
      </c>
      <c r="N50" s="440">
        <v>0</v>
      </c>
      <c r="O50" s="440">
        <v>100</v>
      </c>
      <c r="P50" s="415" t="s">
        <v>240</v>
      </c>
      <c r="Q50" s="66" t="s">
        <v>220</v>
      </c>
      <c r="R50" s="234">
        <v>21641</v>
      </c>
      <c r="S50" s="415" t="s">
        <v>2960</v>
      </c>
      <c r="T50" s="65" t="s">
        <v>857</v>
      </c>
      <c r="U50" s="40">
        <v>6</v>
      </c>
      <c r="V50" s="40">
        <v>6.2</v>
      </c>
      <c r="W50" s="40" t="s">
        <v>24</v>
      </c>
      <c r="X50" s="65" t="s">
        <v>221</v>
      </c>
      <c r="Y50" s="415" t="s">
        <v>3117</v>
      </c>
      <c r="Z50" s="210"/>
      <c r="AA50" s="210"/>
      <c r="AB50" s="210"/>
      <c r="AC50" s="210"/>
      <c r="AD50" s="210"/>
      <c r="AE50" s="210"/>
      <c r="AF50" s="210"/>
      <c r="AG50" s="210"/>
    </row>
    <row r="51" spans="1:33" s="208" customFormat="1" ht="122.1" customHeight="1">
      <c r="A51" s="33"/>
      <c r="B51" s="34"/>
      <c r="C51" s="766">
        <v>7</v>
      </c>
      <c r="D51" s="489">
        <v>17</v>
      </c>
      <c r="E51" s="482" t="s">
        <v>3781</v>
      </c>
      <c r="F51" s="42">
        <v>20000</v>
      </c>
      <c r="G51" s="93">
        <v>0</v>
      </c>
      <c r="H51" s="70">
        <v>0</v>
      </c>
      <c r="I51" s="70">
        <v>0</v>
      </c>
      <c r="J51" s="70">
        <v>0</v>
      </c>
      <c r="K51" s="38">
        <v>20000</v>
      </c>
      <c r="L51" s="440">
        <v>100</v>
      </c>
      <c r="M51" s="440">
        <v>0</v>
      </c>
      <c r="N51" s="440">
        <v>0</v>
      </c>
      <c r="O51" s="440">
        <v>100</v>
      </c>
      <c r="P51" s="415" t="s">
        <v>240</v>
      </c>
      <c r="Q51" s="66" t="s">
        <v>220</v>
      </c>
      <c r="R51" s="234">
        <v>21671</v>
      </c>
      <c r="S51" s="415" t="s">
        <v>801</v>
      </c>
      <c r="T51" s="65" t="s">
        <v>802</v>
      </c>
      <c r="U51" s="40">
        <v>6</v>
      </c>
      <c r="V51" s="40">
        <v>6.2</v>
      </c>
      <c r="W51" s="40" t="s">
        <v>24</v>
      </c>
      <c r="X51" s="65" t="s">
        <v>221</v>
      </c>
      <c r="Y51" s="415" t="s">
        <v>3117</v>
      </c>
      <c r="Z51" s="207"/>
      <c r="AA51" s="207"/>
      <c r="AB51" s="207"/>
      <c r="AC51" s="207"/>
      <c r="AD51" s="207"/>
      <c r="AE51" s="207"/>
      <c r="AF51" s="207"/>
      <c r="AG51" s="207"/>
    </row>
    <row r="52" spans="1:33" s="208" customFormat="1" ht="122.1" customHeight="1">
      <c r="A52" s="33"/>
      <c r="B52" s="34"/>
      <c r="C52" s="766">
        <v>8</v>
      </c>
      <c r="D52" s="489">
        <v>20</v>
      </c>
      <c r="E52" s="482" t="s">
        <v>3512</v>
      </c>
      <c r="F52" s="42">
        <v>0</v>
      </c>
      <c r="G52" s="93">
        <v>0</v>
      </c>
      <c r="H52" s="70">
        <v>0</v>
      </c>
      <c r="I52" s="70">
        <v>0</v>
      </c>
      <c r="J52" s="70">
        <v>25000</v>
      </c>
      <c r="K52" s="38">
        <v>25000</v>
      </c>
      <c r="L52" s="440">
        <v>80</v>
      </c>
      <c r="M52" s="440">
        <v>24</v>
      </c>
      <c r="N52" s="440">
        <v>30</v>
      </c>
      <c r="O52" s="440">
        <v>134</v>
      </c>
      <c r="P52" s="415" t="s">
        <v>240</v>
      </c>
      <c r="Q52" s="66" t="s">
        <v>220</v>
      </c>
      <c r="R52" s="234">
        <v>21610</v>
      </c>
      <c r="S52" s="415" t="s">
        <v>856</v>
      </c>
      <c r="T52" s="65" t="s">
        <v>858</v>
      </c>
      <c r="U52" s="40">
        <v>6</v>
      </c>
      <c r="V52" s="40">
        <v>6.2</v>
      </c>
      <c r="W52" s="40" t="s">
        <v>24</v>
      </c>
      <c r="X52" s="65" t="s">
        <v>221</v>
      </c>
      <c r="Y52" s="415" t="s">
        <v>3117</v>
      </c>
      <c r="Z52" s="207"/>
      <c r="AA52" s="207"/>
      <c r="AB52" s="207"/>
      <c r="AC52" s="207"/>
      <c r="AD52" s="207"/>
      <c r="AE52" s="207"/>
      <c r="AF52" s="207"/>
      <c r="AG52" s="207"/>
    </row>
    <row r="53" spans="1:33" s="208" customFormat="1" ht="192.75" customHeight="1">
      <c r="A53" s="33"/>
      <c r="B53" s="34"/>
      <c r="C53" s="766">
        <v>9</v>
      </c>
      <c r="D53" s="489">
        <v>3</v>
      </c>
      <c r="E53" s="454" t="s">
        <v>1196</v>
      </c>
      <c r="F53" s="110">
        <v>0</v>
      </c>
      <c r="G53" s="113">
        <v>20000</v>
      </c>
      <c r="H53" s="110">
        <v>0</v>
      </c>
      <c r="I53" s="110">
        <v>0</v>
      </c>
      <c r="J53" s="110">
        <v>0</v>
      </c>
      <c r="K53" s="110">
        <v>20000</v>
      </c>
      <c r="L53" s="71">
        <v>35</v>
      </c>
      <c r="M53" s="71">
        <v>15</v>
      </c>
      <c r="N53" s="71">
        <v>0</v>
      </c>
      <c r="O53" s="71">
        <v>50</v>
      </c>
      <c r="P53" s="415" t="s">
        <v>2961</v>
      </c>
      <c r="Q53" s="415" t="s">
        <v>1197</v>
      </c>
      <c r="R53" s="234">
        <v>21582</v>
      </c>
      <c r="S53" s="415" t="s">
        <v>2962</v>
      </c>
      <c r="T53" s="237" t="s">
        <v>1127</v>
      </c>
      <c r="U53" s="40">
        <v>6</v>
      </c>
      <c r="V53" s="40">
        <v>6.2</v>
      </c>
      <c r="W53" s="40" t="s">
        <v>24</v>
      </c>
      <c r="X53" s="57" t="s">
        <v>394</v>
      </c>
      <c r="Y53" s="415" t="s">
        <v>1078</v>
      </c>
      <c r="Z53" s="207" t="s">
        <v>2963</v>
      </c>
      <c r="AA53" s="207"/>
      <c r="AB53" s="207"/>
      <c r="AC53" s="207"/>
      <c r="AD53" s="207"/>
      <c r="AE53" s="207"/>
      <c r="AF53" s="207"/>
      <c r="AG53" s="207"/>
    </row>
    <row r="54" spans="1:33" s="208" customFormat="1" ht="122.1" customHeight="1">
      <c r="A54" s="33"/>
      <c r="B54" s="34"/>
      <c r="C54" s="766">
        <v>10</v>
      </c>
      <c r="D54" s="489">
        <v>19</v>
      </c>
      <c r="E54" s="482" t="s">
        <v>2756</v>
      </c>
      <c r="F54" s="110">
        <v>35000</v>
      </c>
      <c r="G54" s="110">
        <v>0</v>
      </c>
      <c r="H54" s="110">
        <v>0</v>
      </c>
      <c r="I54" s="110">
        <v>0</v>
      </c>
      <c r="J54" s="110">
        <v>0</v>
      </c>
      <c r="K54" s="110">
        <v>35000</v>
      </c>
      <c r="L54" s="71">
        <v>80</v>
      </c>
      <c r="M54" s="71">
        <v>20</v>
      </c>
      <c r="N54" s="71">
        <v>0</v>
      </c>
      <c r="O54" s="71">
        <v>100</v>
      </c>
      <c r="P54" s="415" t="s">
        <v>405</v>
      </c>
      <c r="Q54" s="1144" t="s">
        <v>220</v>
      </c>
      <c r="R54" s="234">
        <v>21551</v>
      </c>
      <c r="S54" s="415" t="s">
        <v>1139</v>
      </c>
      <c r="T54" s="237" t="s">
        <v>1140</v>
      </c>
      <c r="U54" s="40">
        <v>6</v>
      </c>
      <c r="V54" s="40">
        <v>6.2</v>
      </c>
      <c r="W54" s="40" t="s">
        <v>24</v>
      </c>
      <c r="X54" s="57" t="s">
        <v>221</v>
      </c>
      <c r="Y54" s="415" t="s">
        <v>1078</v>
      </c>
      <c r="Z54" s="207" t="s">
        <v>2964</v>
      </c>
      <c r="AA54" s="207"/>
      <c r="AB54" s="207"/>
      <c r="AC54" s="207"/>
      <c r="AD54" s="207"/>
      <c r="AE54" s="207"/>
      <c r="AF54" s="207"/>
      <c r="AG54" s="207"/>
    </row>
    <row r="55" spans="1:33" s="211" customFormat="1" ht="122.1" customHeight="1">
      <c r="A55" s="55"/>
      <c r="B55" s="56"/>
      <c r="C55" s="766">
        <v>11</v>
      </c>
      <c r="D55" s="490">
        <v>18</v>
      </c>
      <c r="E55" s="491" t="s">
        <v>1598</v>
      </c>
      <c r="F55" s="159">
        <v>30000</v>
      </c>
      <c r="G55" s="435">
        <v>0</v>
      </c>
      <c r="H55" s="435">
        <v>0</v>
      </c>
      <c r="I55" s="435">
        <v>0</v>
      </c>
      <c r="J55" s="435">
        <v>0</v>
      </c>
      <c r="K55" s="193">
        <f>SUM(F55,G55,H55,I55,J55)</f>
        <v>30000</v>
      </c>
      <c r="L55" s="1142">
        <v>90</v>
      </c>
      <c r="M55" s="1142">
        <v>10</v>
      </c>
      <c r="N55" s="1250">
        <v>0</v>
      </c>
      <c r="O55" s="1142">
        <f>SUM(L55:N55)</f>
        <v>100</v>
      </c>
      <c r="P55" s="1144" t="s">
        <v>240</v>
      </c>
      <c r="Q55" s="1144" t="s">
        <v>220</v>
      </c>
      <c r="R55" s="75">
        <v>21702</v>
      </c>
      <c r="S55" s="1143" t="s">
        <v>1461</v>
      </c>
      <c r="T55" s="154" t="s">
        <v>1599</v>
      </c>
      <c r="U55" s="40">
        <v>6</v>
      </c>
      <c r="V55" s="40">
        <v>6.2</v>
      </c>
      <c r="W55" s="40" t="s">
        <v>24</v>
      </c>
      <c r="X55" s="57" t="s">
        <v>221</v>
      </c>
      <c r="Y55" s="415" t="s">
        <v>1434</v>
      </c>
      <c r="AA55" s="210"/>
      <c r="AB55" s="210"/>
      <c r="AC55" s="210"/>
      <c r="AD55" s="210"/>
      <c r="AE55" s="210"/>
      <c r="AF55" s="210"/>
      <c r="AG55" s="210"/>
    </row>
    <row r="56" spans="1:33" s="211" customFormat="1" ht="122.1" customHeight="1">
      <c r="A56" s="55"/>
      <c r="B56" s="56"/>
      <c r="C56" s="766">
        <v>12</v>
      </c>
      <c r="D56" s="490">
        <v>19</v>
      </c>
      <c r="E56" s="491" t="s">
        <v>1600</v>
      </c>
      <c r="F56" s="159">
        <v>12200</v>
      </c>
      <c r="G56" s="435">
        <v>0</v>
      </c>
      <c r="H56" s="435">
        <v>0</v>
      </c>
      <c r="I56" s="435">
        <v>0</v>
      </c>
      <c r="J56" s="435">
        <v>0</v>
      </c>
      <c r="K56" s="193">
        <f>SUM(F56,G56,H56,I56,J56)</f>
        <v>12200</v>
      </c>
      <c r="L56" s="1142">
        <v>250</v>
      </c>
      <c r="M56" s="1142">
        <v>50</v>
      </c>
      <c r="N56" s="1250">
        <v>0</v>
      </c>
      <c r="O56" s="1142">
        <f>SUM(L56:N56)</f>
        <v>300</v>
      </c>
      <c r="P56" s="1144" t="s">
        <v>240</v>
      </c>
      <c r="Q56" s="1144" t="s">
        <v>220</v>
      </c>
      <c r="R56" s="75">
        <v>21763</v>
      </c>
      <c r="S56" s="1143" t="s">
        <v>1601</v>
      </c>
      <c r="T56" s="154" t="s">
        <v>1581</v>
      </c>
      <c r="U56" s="40">
        <v>6</v>
      </c>
      <c r="V56" s="40">
        <v>6.2</v>
      </c>
      <c r="W56" s="40" t="s">
        <v>24</v>
      </c>
      <c r="X56" s="57" t="s">
        <v>221</v>
      </c>
      <c r="Y56" s="415" t="s">
        <v>1434</v>
      </c>
      <c r="AA56" s="210"/>
      <c r="AB56" s="210"/>
      <c r="AC56" s="210"/>
      <c r="AD56" s="210"/>
      <c r="AE56" s="210"/>
      <c r="AF56" s="210"/>
      <c r="AG56" s="210"/>
    </row>
    <row r="57" spans="1:33" s="211" customFormat="1" ht="122.1" customHeight="1">
      <c r="A57" s="55"/>
      <c r="B57" s="56"/>
      <c r="C57" s="766">
        <v>13</v>
      </c>
      <c r="D57" s="490">
        <v>20</v>
      </c>
      <c r="E57" s="491" t="s">
        <v>1602</v>
      </c>
      <c r="F57" s="159">
        <v>25000</v>
      </c>
      <c r="G57" s="435">
        <v>0</v>
      </c>
      <c r="H57" s="435">
        <v>0</v>
      </c>
      <c r="I57" s="435">
        <v>0</v>
      </c>
      <c r="J57" s="435">
        <v>0</v>
      </c>
      <c r="K57" s="193">
        <f>SUM(F57,G57,H57,I57,J57)</f>
        <v>25000</v>
      </c>
      <c r="L57" s="1142">
        <v>200</v>
      </c>
      <c r="M57" s="1142">
        <v>40</v>
      </c>
      <c r="N57" s="1250">
        <v>0</v>
      </c>
      <c r="O57" s="1142">
        <f>SUM(L57:N57)</f>
        <v>240</v>
      </c>
      <c r="P57" s="1144" t="s">
        <v>240</v>
      </c>
      <c r="Q57" s="1144" t="s">
        <v>220</v>
      </c>
      <c r="R57" s="75">
        <v>21671</v>
      </c>
      <c r="S57" s="1143" t="s">
        <v>1601</v>
      </c>
      <c r="T57" s="154" t="s">
        <v>1581</v>
      </c>
      <c r="U57" s="40">
        <v>6</v>
      </c>
      <c r="V57" s="40">
        <v>6.2</v>
      </c>
      <c r="W57" s="40" t="s">
        <v>24</v>
      </c>
      <c r="X57" s="57" t="s">
        <v>221</v>
      </c>
      <c r="Y57" s="415" t="s">
        <v>1434</v>
      </c>
      <c r="AA57" s="210"/>
      <c r="AB57" s="210"/>
      <c r="AC57" s="210"/>
      <c r="AD57" s="210"/>
      <c r="AE57" s="210"/>
      <c r="AF57" s="210"/>
      <c r="AG57" s="210"/>
    </row>
    <row r="58" spans="1:33" s="208" customFormat="1" ht="122.1" customHeight="1">
      <c r="A58" s="767"/>
      <c r="B58" s="768"/>
      <c r="C58" s="769">
        <v>14</v>
      </c>
      <c r="D58" s="1021">
        <v>10</v>
      </c>
      <c r="E58" s="1015" t="s">
        <v>3782</v>
      </c>
      <c r="F58" s="435">
        <v>0</v>
      </c>
      <c r="G58" s="435">
        <v>0</v>
      </c>
      <c r="H58" s="435">
        <v>0</v>
      </c>
      <c r="I58" s="435">
        <v>0</v>
      </c>
      <c r="J58" s="916">
        <v>240800</v>
      </c>
      <c r="K58" s="1006">
        <f>SUM(F58,G58,H58,I58,J58)</f>
        <v>240800</v>
      </c>
      <c r="L58" s="919" t="s">
        <v>410</v>
      </c>
      <c r="M58" s="919">
        <v>60</v>
      </c>
      <c r="N58" s="919">
        <v>13</v>
      </c>
      <c r="O58" s="919">
        <v>73</v>
      </c>
      <c r="P58" s="920" t="s">
        <v>240</v>
      </c>
      <c r="Q58" s="920" t="s">
        <v>220</v>
      </c>
      <c r="R58" s="1008">
        <v>21610</v>
      </c>
      <c r="S58" s="921" t="s">
        <v>2965</v>
      </c>
      <c r="T58" s="922" t="s">
        <v>2360</v>
      </c>
      <c r="U58" s="922">
        <v>6</v>
      </c>
      <c r="V58" s="922">
        <v>6.2</v>
      </c>
      <c r="W58" s="922" t="s">
        <v>24</v>
      </c>
      <c r="X58" s="922" t="s">
        <v>221</v>
      </c>
      <c r="Y58" s="921" t="s">
        <v>3654</v>
      </c>
      <c r="Z58" s="207" t="s">
        <v>723</v>
      </c>
      <c r="AA58" s="207"/>
      <c r="AB58" s="207"/>
      <c r="AC58" s="207"/>
      <c r="AD58" s="207"/>
      <c r="AE58" s="207"/>
      <c r="AF58" s="207"/>
      <c r="AG58" s="207"/>
    </row>
    <row r="59" spans="1:33" s="225" customFormat="1" ht="23.25" customHeight="1">
      <c r="A59" s="323"/>
      <c r="B59" s="324"/>
      <c r="C59" s="572" t="s">
        <v>28</v>
      </c>
      <c r="D59" s="484" t="s">
        <v>29</v>
      </c>
      <c r="E59" s="485" t="s">
        <v>30</v>
      </c>
      <c r="F59" s="340">
        <f t="shared" ref="F59" si="17">SUM(F60,F61,F62,F63,F64,F65,F66,F67,F68,F69,F70,F71,F72,F73,F74,F75,F76,F77,F78)</f>
        <v>90500</v>
      </c>
      <c r="G59" s="340">
        <f t="shared" ref="G59" si="18">SUM(G60,G61,G62,G63,G64,G65,G66,G67,G68,G69,G70,G71,G72,G73,G74,G75,G76,G77,G78)</f>
        <v>732000</v>
      </c>
      <c r="H59" s="340">
        <f t="shared" ref="H59" si="19">SUM(H60,H61,H62,H63,H64,H65,H66,H67,H68,H69,H70,H71,H72,H73,H74,H75,H76,H77,H78)</f>
        <v>0</v>
      </c>
      <c r="I59" s="340">
        <f t="shared" ref="I59" si="20">SUM(I60,I61,I62,I63,I64,I65,I66,I67,I68,I69,I70,I71,I72,I73,I74,I75,I76,I77,I78)</f>
        <v>250200</v>
      </c>
      <c r="J59" s="340">
        <f t="shared" ref="J59" si="21">SUM(J60,J61,J62,J63,J64,J65,J66,J67,J68,J69,J70,J71,J72,J73,J74,J75,J76,J77,J78)</f>
        <v>118600</v>
      </c>
      <c r="K59" s="340">
        <f t="shared" ref="K59" si="22">SUM(K60,K61,K62,K63,K64,K65,K66,K67,K68,K69,K70,K71,K72,K73,K74,K75,K76,K77,K78)</f>
        <v>1191300</v>
      </c>
      <c r="L59" s="441"/>
      <c r="M59" s="282"/>
      <c r="N59" s="282"/>
      <c r="O59" s="282"/>
      <c r="P59" s="282"/>
      <c r="Q59" s="318"/>
      <c r="R59" s="319"/>
      <c r="S59" s="320"/>
      <c r="T59" s="319"/>
      <c r="U59" s="321"/>
      <c r="V59" s="321"/>
      <c r="W59" s="321"/>
      <c r="X59" s="321"/>
      <c r="Y59" s="682"/>
      <c r="Z59" s="224"/>
      <c r="AA59" s="224"/>
      <c r="AB59" s="224"/>
      <c r="AC59" s="224"/>
      <c r="AD59" s="224"/>
      <c r="AE59" s="224"/>
      <c r="AF59" s="224"/>
      <c r="AG59" s="224"/>
    </row>
    <row r="60" spans="1:33" s="211" customFormat="1" ht="122.1" customHeight="1">
      <c r="A60" s="269"/>
      <c r="B60" s="871"/>
      <c r="C60" s="833">
        <v>1</v>
      </c>
      <c r="D60" s="1014">
        <v>41</v>
      </c>
      <c r="E60" s="893" t="s">
        <v>340</v>
      </c>
      <c r="F60" s="894">
        <v>42000</v>
      </c>
      <c r="G60" s="859">
        <v>0</v>
      </c>
      <c r="H60" s="859">
        <v>0</v>
      </c>
      <c r="I60" s="859">
        <v>0</v>
      </c>
      <c r="J60" s="859">
        <v>0</v>
      </c>
      <c r="K60" s="859">
        <f>SUM(F60,G60,H60,I60,J60)</f>
        <v>42000</v>
      </c>
      <c r="L60" s="858">
        <v>0</v>
      </c>
      <c r="M60" s="429">
        <v>80</v>
      </c>
      <c r="N60" s="858">
        <v>0</v>
      </c>
      <c r="O60" s="429">
        <f>SUM(L60:N60)</f>
        <v>80</v>
      </c>
      <c r="P60" s="878" t="s">
        <v>240</v>
      </c>
      <c r="Q60" s="878" t="s">
        <v>220</v>
      </c>
      <c r="R60" s="998">
        <v>21671</v>
      </c>
      <c r="S60" s="216" t="s">
        <v>226</v>
      </c>
      <c r="T60" s="204" t="s">
        <v>227</v>
      </c>
      <c r="U60" s="204">
        <v>6</v>
      </c>
      <c r="V60" s="204">
        <v>6.4</v>
      </c>
      <c r="W60" s="204" t="s">
        <v>29</v>
      </c>
      <c r="X60" s="204" t="s">
        <v>221</v>
      </c>
      <c r="Y60" s="803" t="s">
        <v>863</v>
      </c>
      <c r="Z60" s="210"/>
      <c r="AA60" s="210"/>
      <c r="AB60" s="210"/>
      <c r="AC60" s="210"/>
      <c r="AD60" s="210"/>
      <c r="AE60" s="210"/>
      <c r="AF60" s="210"/>
      <c r="AG60" s="210"/>
    </row>
    <row r="61" spans="1:33" s="208" customFormat="1" ht="181.5" customHeight="1">
      <c r="A61" s="33"/>
      <c r="B61" s="34"/>
      <c r="C61" s="766">
        <v>2</v>
      </c>
      <c r="D61" s="489">
        <v>1</v>
      </c>
      <c r="E61" s="454" t="s">
        <v>325</v>
      </c>
      <c r="F61" s="161">
        <v>0</v>
      </c>
      <c r="G61" s="72">
        <v>80000</v>
      </c>
      <c r="H61" s="152">
        <v>0</v>
      </c>
      <c r="I61" s="152">
        <v>0</v>
      </c>
      <c r="J61" s="152">
        <v>0</v>
      </c>
      <c r="K61" s="47">
        <v>80000</v>
      </c>
      <c r="L61" s="435">
        <v>0</v>
      </c>
      <c r="M61" s="1429">
        <v>2</v>
      </c>
      <c r="N61" s="435">
        <v>0</v>
      </c>
      <c r="O61" s="1429">
        <v>2</v>
      </c>
      <c r="P61" s="49" t="s">
        <v>326</v>
      </c>
      <c r="Q61" s="49" t="s">
        <v>303</v>
      </c>
      <c r="R61" s="702" t="s">
        <v>327</v>
      </c>
      <c r="S61" s="416" t="s">
        <v>314</v>
      </c>
      <c r="T61" s="40" t="s">
        <v>227</v>
      </c>
      <c r="U61" s="40">
        <v>6</v>
      </c>
      <c r="V61" s="40">
        <v>6.4</v>
      </c>
      <c r="W61" s="40" t="s">
        <v>29</v>
      </c>
      <c r="X61" s="238" t="s">
        <v>221</v>
      </c>
      <c r="Y61" s="658" t="s">
        <v>863</v>
      </c>
      <c r="AA61" s="207"/>
      <c r="AB61" s="207"/>
      <c r="AC61" s="207"/>
      <c r="AD61" s="207"/>
      <c r="AE61" s="207"/>
      <c r="AF61" s="207"/>
      <c r="AG61" s="207"/>
    </row>
    <row r="62" spans="1:33" s="208" customFormat="1" ht="122.1" customHeight="1">
      <c r="A62" s="33"/>
      <c r="B62" s="34"/>
      <c r="C62" s="766">
        <v>3</v>
      </c>
      <c r="D62" s="489">
        <v>1</v>
      </c>
      <c r="E62" s="454" t="s">
        <v>631</v>
      </c>
      <c r="F62" s="193">
        <v>0</v>
      </c>
      <c r="G62" s="72">
        <v>100000</v>
      </c>
      <c r="H62" s="183" t="s">
        <v>525</v>
      </c>
      <c r="I62" s="183" t="s">
        <v>525</v>
      </c>
      <c r="J62" s="183" t="s">
        <v>525</v>
      </c>
      <c r="K62" s="425">
        <v>100000</v>
      </c>
      <c r="L62" s="183" t="s">
        <v>525</v>
      </c>
      <c r="M62" s="183">
        <v>2</v>
      </c>
      <c r="N62" s="183" t="s">
        <v>525</v>
      </c>
      <c r="O62" s="183">
        <v>2</v>
      </c>
      <c r="P62" s="49" t="s">
        <v>526</v>
      </c>
      <c r="Q62" s="49" t="s">
        <v>220</v>
      </c>
      <c r="R62" s="75">
        <v>21732</v>
      </c>
      <c r="S62" s="416" t="s">
        <v>554</v>
      </c>
      <c r="T62" s="702" t="s">
        <v>555</v>
      </c>
      <c r="U62" s="40">
        <v>6</v>
      </c>
      <c r="V62" s="40">
        <v>6.4</v>
      </c>
      <c r="W62" s="40" t="s">
        <v>29</v>
      </c>
      <c r="X62" s="238" t="s">
        <v>221</v>
      </c>
      <c r="Y62" s="658" t="s">
        <v>536</v>
      </c>
      <c r="AA62" s="207"/>
      <c r="AB62" s="207"/>
      <c r="AC62" s="207"/>
      <c r="AD62" s="207"/>
      <c r="AE62" s="207"/>
      <c r="AF62" s="207"/>
      <c r="AG62" s="207"/>
    </row>
    <row r="63" spans="1:33" s="208" customFormat="1" ht="168.75" customHeight="1">
      <c r="A63" s="33"/>
      <c r="B63" s="34"/>
      <c r="C63" s="766">
        <v>4</v>
      </c>
      <c r="D63" s="489">
        <v>15</v>
      </c>
      <c r="E63" s="478" t="s">
        <v>634</v>
      </c>
      <c r="F63" s="42">
        <v>48500</v>
      </c>
      <c r="G63" s="72">
        <v>0</v>
      </c>
      <c r="H63" s="183" t="s">
        <v>525</v>
      </c>
      <c r="I63" s="183" t="s">
        <v>525</v>
      </c>
      <c r="J63" s="183" t="s">
        <v>525</v>
      </c>
      <c r="K63" s="425">
        <v>48500</v>
      </c>
      <c r="L63" s="183">
        <v>0</v>
      </c>
      <c r="M63" s="183">
        <v>1</v>
      </c>
      <c r="N63" s="183">
        <v>0</v>
      </c>
      <c r="O63" s="183">
        <v>1</v>
      </c>
      <c r="P63" s="49" t="s">
        <v>635</v>
      </c>
      <c r="Q63" s="49" t="s">
        <v>303</v>
      </c>
      <c r="R63" s="75">
        <v>21732</v>
      </c>
      <c r="S63" s="416" t="s">
        <v>636</v>
      </c>
      <c r="T63" s="702" t="s">
        <v>637</v>
      </c>
      <c r="U63" s="40">
        <v>6</v>
      </c>
      <c r="V63" s="40">
        <v>6.4</v>
      </c>
      <c r="W63" s="40" t="s">
        <v>29</v>
      </c>
      <c r="X63" s="238" t="s">
        <v>221</v>
      </c>
      <c r="Y63" s="658" t="s">
        <v>536</v>
      </c>
      <c r="AA63" s="207"/>
      <c r="AB63" s="207"/>
      <c r="AC63" s="207"/>
      <c r="AD63" s="207"/>
      <c r="AE63" s="207"/>
      <c r="AF63" s="207"/>
      <c r="AG63" s="207"/>
    </row>
    <row r="64" spans="1:33" s="211" customFormat="1" ht="266.25" customHeight="1">
      <c r="A64" s="55"/>
      <c r="B64" s="56"/>
      <c r="C64" s="766">
        <v>5</v>
      </c>
      <c r="D64" s="495">
        <v>2</v>
      </c>
      <c r="E64" s="389" t="s">
        <v>3783</v>
      </c>
      <c r="F64" s="47">
        <v>0</v>
      </c>
      <c r="G64" s="137">
        <v>30000</v>
      </c>
      <c r="H64" s="47">
        <v>0</v>
      </c>
      <c r="I64" s="47">
        <v>0</v>
      </c>
      <c r="J64" s="47">
        <v>0</v>
      </c>
      <c r="K64" s="47">
        <v>30000</v>
      </c>
      <c r="L64" s="42">
        <v>0</v>
      </c>
      <c r="M64" s="431">
        <v>22</v>
      </c>
      <c r="N64" s="442">
        <v>0</v>
      </c>
      <c r="O64" s="431">
        <v>22</v>
      </c>
      <c r="P64" s="49" t="s">
        <v>3434</v>
      </c>
      <c r="Q64" s="49" t="s">
        <v>3433</v>
      </c>
      <c r="R64" s="75">
        <v>21732</v>
      </c>
      <c r="S64" s="415" t="s">
        <v>2966</v>
      </c>
      <c r="T64" s="40" t="s">
        <v>367</v>
      </c>
      <c r="U64" s="40">
        <v>6</v>
      </c>
      <c r="V64" s="40">
        <v>6.4</v>
      </c>
      <c r="W64" s="40" t="s">
        <v>29</v>
      </c>
      <c r="X64" s="40" t="s">
        <v>394</v>
      </c>
      <c r="Y64" s="658" t="s">
        <v>368</v>
      </c>
      <c r="Z64" s="210"/>
      <c r="AA64" s="210"/>
      <c r="AB64" s="210"/>
      <c r="AC64" s="210"/>
      <c r="AD64" s="210"/>
      <c r="AE64" s="210"/>
      <c r="AF64" s="210"/>
      <c r="AG64" s="210"/>
    </row>
    <row r="65" spans="1:33" s="211" customFormat="1" ht="119.25" customHeight="1">
      <c r="A65" s="55"/>
      <c r="B65" s="56"/>
      <c r="C65" s="766">
        <v>6</v>
      </c>
      <c r="D65" s="488">
        <v>16</v>
      </c>
      <c r="E65" s="497" t="s">
        <v>432</v>
      </c>
      <c r="F65" s="42">
        <v>0</v>
      </c>
      <c r="G65" s="42">
        <v>0</v>
      </c>
      <c r="H65" s="42">
        <v>0</v>
      </c>
      <c r="I65" s="70">
        <v>250200</v>
      </c>
      <c r="J65" s="62"/>
      <c r="K65" s="42">
        <f>SUM(F65,G65,H65,I65,J65)</f>
        <v>250200</v>
      </c>
      <c r="L65" s="42">
        <v>0</v>
      </c>
      <c r="M65" s="439">
        <v>40</v>
      </c>
      <c r="N65" s="42">
        <v>0</v>
      </c>
      <c r="O65" s="439">
        <v>40</v>
      </c>
      <c r="P65" s="66" t="s">
        <v>240</v>
      </c>
      <c r="Q65" s="66" t="s">
        <v>220</v>
      </c>
      <c r="R65" s="234">
        <v>21582</v>
      </c>
      <c r="S65" s="415" t="s">
        <v>416</v>
      </c>
      <c r="T65" s="65" t="s">
        <v>367</v>
      </c>
      <c r="U65" s="40">
        <v>6</v>
      </c>
      <c r="V65" s="40">
        <v>6.4</v>
      </c>
      <c r="W65" s="40" t="s">
        <v>29</v>
      </c>
      <c r="X65" s="40" t="s">
        <v>221</v>
      </c>
      <c r="Y65" s="658" t="s">
        <v>368</v>
      </c>
      <c r="Z65" s="210"/>
      <c r="AA65" s="210"/>
      <c r="AB65" s="210"/>
      <c r="AC65" s="210"/>
      <c r="AD65" s="210"/>
      <c r="AE65" s="210"/>
      <c r="AF65" s="210"/>
      <c r="AG65" s="210"/>
    </row>
    <row r="66" spans="1:33" s="211" customFormat="1" ht="115.5" customHeight="1">
      <c r="A66" s="55"/>
      <c r="B66" s="56"/>
      <c r="C66" s="766">
        <v>7</v>
      </c>
      <c r="D66" s="489">
        <v>2</v>
      </c>
      <c r="E66" s="454" t="s">
        <v>3784</v>
      </c>
      <c r="F66" s="110">
        <v>0</v>
      </c>
      <c r="G66" s="113">
        <v>30000</v>
      </c>
      <c r="H66" s="110">
        <v>0</v>
      </c>
      <c r="I66" s="110">
        <v>0</v>
      </c>
      <c r="J66" s="110">
        <v>0</v>
      </c>
      <c r="K66" s="110">
        <v>30000</v>
      </c>
      <c r="L66" s="71" t="s">
        <v>525</v>
      </c>
      <c r="M66" s="71">
        <v>70</v>
      </c>
      <c r="N66" s="71" t="s">
        <v>525</v>
      </c>
      <c r="O66" s="71">
        <v>70</v>
      </c>
      <c r="P66" s="49" t="s">
        <v>240</v>
      </c>
      <c r="Q66" s="49" t="s">
        <v>220</v>
      </c>
      <c r="R66" s="184" t="s">
        <v>1195</v>
      </c>
      <c r="S66" s="415" t="s">
        <v>1201</v>
      </c>
      <c r="T66" s="57" t="s">
        <v>1202</v>
      </c>
      <c r="U66" s="40">
        <v>6</v>
      </c>
      <c r="V66" s="40">
        <v>6.4</v>
      </c>
      <c r="W66" s="40" t="s">
        <v>29</v>
      </c>
      <c r="X66" s="57" t="s">
        <v>394</v>
      </c>
      <c r="Y66" s="415" t="s">
        <v>1078</v>
      </c>
      <c r="Z66" s="210"/>
      <c r="AA66" s="210"/>
      <c r="AB66" s="210"/>
      <c r="AC66" s="210"/>
      <c r="AD66" s="210"/>
      <c r="AE66" s="210"/>
      <c r="AF66" s="210"/>
      <c r="AG66" s="210"/>
    </row>
    <row r="67" spans="1:33" s="211" customFormat="1" ht="127.5" customHeight="1">
      <c r="A67" s="55"/>
      <c r="B67" s="56"/>
      <c r="C67" s="766">
        <v>8</v>
      </c>
      <c r="D67" s="502">
        <v>12</v>
      </c>
      <c r="E67" s="508" t="s">
        <v>3785</v>
      </c>
      <c r="F67" s="110">
        <v>0</v>
      </c>
      <c r="G67" s="110">
        <v>0</v>
      </c>
      <c r="H67" s="110">
        <v>0</v>
      </c>
      <c r="I67" s="110">
        <v>0</v>
      </c>
      <c r="J67" s="72">
        <v>118600</v>
      </c>
      <c r="K67" s="1057">
        <f>SUM(F67,G67,H67,I67,J67)</f>
        <v>118600</v>
      </c>
      <c r="L67" s="431" t="s">
        <v>410</v>
      </c>
      <c r="M67" s="431">
        <v>70</v>
      </c>
      <c r="N67" s="431">
        <v>13</v>
      </c>
      <c r="O67" s="431">
        <v>83</v>
      </c>
      <c r="P67" s="49" t="s">
        <v>240</v>
      </c>
      <c r="Q67" s="49" t="s">
        <v>220</v>
      </c>
      <c r="R67" s="702" t="s">
        <v>2361</v>
      </c>
      <c r="S67" s="416" t="s">
        <v>2968</v>
      </c>
      <c r="T67" s="40" t="s">
        <v>2362</v>
      </c>
      <c r="U67" s="40">
        <v>6</v>
      </c>
      <c r="V67" s="40">
        <v>6.4</v>
      </c>
      <c r="W67" s="40" t="s">
        <v>29</v>
      </c>
      <c r="X67" s="40" t="s">
        <v>221</v>
      </c>
      <c r="Y67" s="416" t="s">
        <v>2342</v>
      </c>
      <c r="Z67" s="210"/>
      <c r="AA67" s="210"/>
      <c r="AB67" s="210"/>
      <c r="AC67" s="210"/>
      <c r="AD67" s="210"/>
      <c r="AE67" s="210"/>
      <c r="AF67" s="210"/>
      <c r="AG67" s="210"/>
    </row>
    <row r="68" spans="1:33" s="208" customFormat="1" ht="173.25" customHeight="1">
      <c r="A68" s="33"/>
      <c r="B68" s="34"/>
      <c r="C68" s="766">
        <v>9</v>
      </c>
      <c r="D68" s="489">
        <v>2</v>
      </c>
      <c r="E68" s="454" t="s">
        <v>851</v>
      </c>
      <c r="F68" s="70">
        <v>0</v>
      </c>
      <c r="G68" s="72">
        <v>120000</v>
      </c>
      <c r="H68" s="70">
        <v>0</v>
      </c>
      <c r="I68" s="70">
        <v>0</v>
      </c>
      <c r="J68" s="70">
        <v>0</v>
      </c>
      <c r="K68" s="38">
        <v>120000</v>
      </c>
      <c r="L68" s="440">
        <v>0</v>
      </c>
      <c r="M68" s="440">
        <v>6</v>
      </c>
      <c r="N68" s="440">
        <v>0</v>
      </c>
      <c r="O68" s="440">
        <v>6</v>
      </c>
      <c r="P68" s="66" t="s">
        <v>398</v>
      </c>
      <c r="Q68" s="66" t="s">
        <v>852</v>
      </c>
      <c r="R68" s="234">
        <v>21732</v>
      </c>
      <c r="S68" s="415" t="s">
        <v>853</v>
      </c>
      <c r="T68" s="65" t="s">
        <v>854</v>
      </c>
      <c r="U68" s="40">
        <v>6</v>
      </c>
      <c r="V68" s="40">
        <v>6.4</v>
      </c>
      <c r="W68" s="40" t="s">
        <v>29</v>
      </c>
      <c r="X68" s="238" t="s">
        <v>221</v>
      </c>
      <c r="Y68" s="415" t="s">
        <v>3117</v>
      </c>
      <c r="AA68" s="207"/>
      <c r="AB68" s="207"/>
      <c r="AC68" s="207"/>
      <c r="AD68" s="207"/>
      <c r="AE68" s="207"/>
      <c r="AF68" s="207"/>
      <c r="AG68" s="207"/>
    </row>
    <row r="69" spans="1:33" s="208" customFormat="1" ht="165.75" customHeight="1">
      <c r="A69" s="33"/>
      <c r="B69" s="34"/>
      <c r="C69" s="766">
        <v>10</v>
      </c>
      <c r="D69" s="506">
        <v>2</v>
      </c>
      <c r="E69" s="482" t="s">
        <v>985</v>
      </c>
      <c r="F69" s="156">
        <v>0</v>
      </c>
      <c r="G69" s="137">
        <v>112000</v>
      </c>
      <c r="H69" s="156">
        <v>0</v>
      </c>
      <c r="I69" s="156">
        <v>0</v>
      </c>
      <c r="J69" s="156">
        <v>0</v>
      </c>
      <c r="K69" s="156">
        <v>112000</v>
      </c>
      <c r="L69" s="444">
        <v>0</v>
      </c>
      <c r="M69" s="444">
        <v>6</v>
      </c>
      <c r="N69" s="444">
        <v>0</v>
      </c>
      <c r="O69" s="444">
        <v>6</v>
      </c>
      <c r="P69" s="416" t="s">
        <v>398</v>
      </c>
      <c r="Q69" s="416" t="s">
        <v>303</v>
      </c>
      <c r="R69" s="75" t="s">
        <v>3349</v>
      </c>
      <c r="S69" s="416" t="s">
        <v>969</v>
      </c>
      <c r="T69" s="455" t="s">
        <v>979</v>
      </c>
      <c r="U69" s="40">
        <v>6</v>
      </c>
      <c r="V69" s="40">
        <v>6.4</v>
      </c>
      <c r="W69" s="40" t="s">
        <v>29</v>
      </c>
      <c r="X69" s="702" t="s">
        <v>221</v>
      </c>
      <c r="Y69" s="416" t="s">
        <v>3032</v>
      </c>
      <c r="AA69" s="207"/>
      <c r="AB69" s="207"/>
      <c r="AC69" s="207"/>
      <c r="AD69" s="207"/>
      <c r="AE69" s="207"/>
      <c r="AF69" s="207"/>
      <c r="AG69" s="207"/>
    </row>
    <row r="70" spans="1:33" s="208" customFormat="1" ht="153.75" customHeight="1">
      <c r="A70" s="33"/>
      <c r="B70" s="34"/>
      <c r="C70" s="766">
        <v>11</v>
      </c>
      <c r="D70" s="489">
        <v>4</v>
      </c>
      <c r="E70" s="389" t="s">
        <v>1308</v>
      </c>
      <c r="F70" s="54">
        <v>0</v>
      </c>
      <c r="G70" s="113">
        <v>100000</v>
      </c>
      <c r="H70" s="54">
        <v>0</v>
      </c>
      <c r="I70" s="54">
        <v>0</v>
      </c>
      <c r="J70" s="54">
        <v>0</v>
      </c>
      <c r="K70" s="54">
        <v>100000</v>
      </c>
      <c r="L70" s="435">
        <v>0</v>
      </c>
      <c r="M70" s="435">
        <v>5</v>
      </c>
      <c r="N70" s="435">
        <v>0</v>
      </c>
      <c r="O70" s="435">
        <v>5</v>
      </c>
      <c r="P70" s="49" t="s">
        <v>3351</v>
      </c>
      <c r="Q70" s="49" t="s">
        <v>3352</v>
      </c>
      <c r="R70" s="75">
        <v>21702</v>
      </c>
      <c r="S70" s="416" t="s">
        <v>1309</v>
      </c>
      <c r="T70" s="40" t="s">
        <v>1310</v>
      </c>
      <c r="U70" s="40">
        <v>6</v>
      </c>
      <c r="V70" s="40">
        <v>6.4</v>
      </c>
      <c r="W70" s="40" t="s">
        <v>29</v>
      </c>
      <c r="X70" s="795" t="s">
        <v>394</v>
      </c>
      <c r="Y70" s="416" t="s">
        <v>1245</v>
      </c>
      <c r="AA70" s="207"/>
      <c r="AB70" s="207"/>
      <c r="AC70" s="207"/>
      <c r="AD70" s="207"/>
      <c r="AE70" s="207"/>
      <c r="AF70" s="207"/>
      <c r="AG70" s="207"/>
    </row>
    <row r="71" spans="1:33" s="208" customFormat="1" ht="121.5" customHeight="1">
      <c r="A71" s="33"/>
      <c r="B71" s="34"/>
      <c r="C71" s="766">
        <v>12</v>
      </c>
      <c r="D71" s="489">
        <v>1</v>
      </c>
      <c r="E71" s="454" t="s">
        <v>1830</v>
      </c>
      <c r="F71" s="54">
        <v>0</v>
      </c>
      <c r="G71" s="72">
        <v>20000</v>
      </c>
      <c r="H71" s="54">
        <v>0</v>
      </c>
      <c r="I71" s="54">
        <v>0</v>
      </c>
      <c r="J71" s="54">
        <v>0</v>
      </c>
      <c r="K71" s="47">
        <f t="shared" ref="K71:K78" si="23">SUM(F71,G71,H71,I71,J71)</f>
        <v>20000</v>
      </c>
      <c r="L71" s="433">
        <v>0</v>
      </c>
      <c r="M71" s="431">
        <v>15</v>
      </c>
      <c r="N71" s="433">
        <v>0</v>
      </c>
      <c r="O71" s="431">
        <v>15</v>
      </c>
      <c r="P71" s="416" t="s">
        <v>240</v>
      </c>
      <c r="Q71" s="416" t="s">
        <v>220</v>
      </c>
      <c r="R71" s="702" t="s">
        <v>1705</v>
      </c>
      <c r="S71" s="416" t="s">
        <v>1831</v>
      </c>
      <c r="T71" s="40" t="s">
        <v>1832</v>
      </c>
      <c r="U71" s="40">
        <v>6</v>
      </c>
      <c r="V71" s="40">
        <v>6.4</v>
      </c>
      <c r="W71" s="40" t="s">
        <v>29</v>
      </c>
      <c r="X71" s="40" t="s">
        <v>221</v>
      </c>
      <c r="Y71" s="416" t="s">
        <v>1747</v>
      </c>
      <c r="Z71" s="207"/>
      <c r="AA71" s="207"/>
      <c r="AB71" s="207"/>
      <c r="AC71" s="207"/>
      <c r="AD71" s="207"/>
      <c r="AE71" s="207"/>
      <c r="AF71" s="207"/>
      <c r="AG71" s="207"/>
    </row>
    <row r="72" spans="1:33" s="208" customFormat="1" ht="117.75" customHeight="1">
      <c r="A72" s="33"/>
      <c r="B72" s="34"/>
      <c r="C72" s="766">
        <v>13</v>
      </c>
      <c r="D72" s="489">
        <v>2</v>
      </c>
      <c r="E72" s="454" t="s">
        <v>1833</v>
      </c>
      <c r="F72" s="54">
        <v>0</v>
      </c>
      <c r="G72" s="72">
        <v>20000</v>
      </c>
      <c r="H72" s="54">
        <v>0</v>
      </c>
      <c r="I72" s="54">
        <v>0</v>
      </c>
      <c r="J72" s="54">
        <v>0</v>
      </c>
      <c r="K72" s="47">
        <f t="shared" si="23"/>
        <v>20000</v>
      </c>
      <c r="L72" s="433">
        <v>0</v>
      </c>
      <c r="M72" s="431">
        <v>15</v>
      </c>
      <c r="N72" s="433">
        <v>0</v>
      </c>
      <c r="O72" s="431">
        <v>15</v>
      </c>
      <c r="P72" s="416" t="s">
        <v>240</v>
      </c>
      <c r="Q72" s="416" t="s">
        <v>220</v>
      </c>
      <c r="R72" s="702" t="s">
        <v>1674</v>
      </c>
      <c r="S72" s="416" t="s">
        <v>1834</v>
      </c>
      <c r="T72" s="40" t="s">
        <v>1835</v>
      </c>
      <c r="U72" s="40">
        <v>6</v>
      </c>
      <c r="V72" s="40">
        <v>6.4</v>
      </c>
      <c r="W72" s="40" t="s">
        <v>29</v>
      </c>
      <c r="X72" s="40" t="s">
        <v>221</v>
      </c>
      <c r="Y72" s="416" t="s">
        <v>1747</v>
      </c>
      <c r="Z72" s="207"/>
      <c r="AA72" s="207"/>
      <c r="AB72" s="207"/>
      <c r="AC72" s="207"/>
      <c r="AD72" s="207"/>
      <c r="AE72" s="207"/>
      <c r="AF72" s="207"/>
      <c r="AG72" s="207"/>
    </row>
    <row r="73" spans="1:33" s="208" customFormat="1" ht="123" customHeight="1">
      <c r="A73" s="33"/>
      <c r="B73" s="34"/>
      <c r="C73" s="766">
        <v>14</v>
      </c>
      <c r="D73" s="489">
        <v>3</v>
      </c>
      <c r="E73" s="454" t="s">
        <v>1836</v>
      </c>
      <c r="F73" s="54">
        <v>0</v>
      </c>
      <c r="G73" s="72">
        <v>20000</v>
      </c>
      <c r="H73" s="54">
        <v>0</v>
      </c>
      <c r="I73" s="54">
        <v>0</v>
      </c>
      <c r="J73" s="54">
        <v>0</v>
      </c>
      <c r="K73" s="47">
        <f t="shared" si="23"/>
        <v>20000</v>
      </c>
      <c r="L73" s="433">
        <v>0</v>
      </c>
      <c r="M73" s="431">
        <v>20</v>
      </c>
      <c r="N73" s="433">
        <v>0</v>
      </c>
      <c r="O73" s="431">
        <v>20</v>
      </c>
      <c r="P73" s="416" t="s">
        <v>240</v>
      </c>
      <c r="Q73" s="416" t="s">
        <v>220</v>
      </c>
      <c r="R73" s="702" t="s">
        <v>1656</v>
      </c>
      <c r="S73" s="416" t="s">
        <v>1837</v>
      </c>
      <c r="T73" s="40" t="s">
        <v>1807</v>
      </c>
      <c r="U73" s="40">
        <v>6</v>
      </c>
      <c r="V73" s="40">
        <v>6.4</v>
      </c>
      <c r="W73" s="40" t="s">
        <v>29</v>
      </c>
      <c r="X73" s="40" t="s">
        <v>221</v>
      </c>
      <c r="Y73" s="416" t="s">
        <v>1747</v>
      </c>
      <c r="Z73" s="207"/>
      <c r="AA73" s="207"/>
      <c r="AB73" s="207"/>
      <c r="AC73" s="207"/>
      <c r="AD73" s="207"/>
      <c r="AE73" s="207"/>
      <c r="AF73" s="207"/>
      <c r="AG73" s="207"/>
    </row>
    <row r="74" spans="1:33" s="208" customFormat="1" ht="115.5" customHeight="1">
      <c r="A74" s="33"/>
      <c r="B74" s="34"/>
      <c r="C74" s="766">
        <v>15</v>
      </c>
      <c r="D74" s="489">
        <v>4</v>
      </c>
      <c r="E74" s="454" t="s">
        <v>1838</v>
      </c>
      <c r="F74" s="54">
        <v>0</v>
      </c>
      <c r="G74" s="72">
        <v>20000</v>
      </c>
      <c r="H74" s="54">
        <v>0</v>
      </c>
      <c r="I74" s="54">
        <v>0</v>
      </c>
      <c r="J74" s="54">
        <v>0</v>
      </c>
      <c r="K74" s="47">
        <f t="shared" si="23"/>
        <v>20000</v>
      </c>
      <c r="L74" s="433">
        <v>0</v>
      </c>
      <c r="M74" s="431">
        <v>10</v>
      </c>
      <c r="N74" s="433">
        <v>0</v>
      </c>
      <c r="O74" s="431">
        <v>10</v>
      </c>
      <c r="P74" s="416" t="s">
        <v>240</v>
      </c>
      <c r="Q74" s="416" t="s">
        <v>220</v>
      </c>
      <c r="R74" s="702" t="s">
        <v>1648</v>
      </c>
      <c r="S74" s="416" t="s">
        <v>1810</v>
      </c>
      <c r="T74" s="40" t="s">
        <v>1811</v>
      </c>
      <c r="U74" s="40">
        <v>6</v>
      </c>
      <c r="V74" s="40">
        <v>6.4</v>
      </c>
      <c r="W74" s="40" t="s">
        <v>29</v>
      </c>
      <c r="X74" s="40" t="s">
        <v>221</v>
      </c>
      <c r="Y74" s="416" t="s">
        <v>1747</v>
      </c>
      <c r="Z74" s="207"/>
      <c r="AA74" s="207"/>
      <c r="AB74" s="207"/>
      <c r="AC74" s="207"/>
      <c r="AD74" s="207"/>
      <c r="AE74" s="207"/>
      <c r="AF74" s="207"/>
      <c r="AG74" s="207"/>
    </row>
    <row r="75" spans="1:33" s="208" customFormat="1" ht="115.5" customHeight="1">
      <c r="A75" s="33"/>
      <c r="B75" s="34"/>
      <c r="C75" s="766">
        <v>16</v>
      </c>
      <c r="D75" s="489">
        <v>5</v>
      </c>
      <c r="E75" s="454" t="s">
        <v>1839</v>
      </c>
      <c r="F75" s="54">
        <v>0</v>
      </c>
      <c r="G75" s="72">
        <v>20000</v>
      </c>
      <c r="H75" s="54">
        <v>0</v>
      </c>
      <c r="I75" s="54">
        <v>0</v>
      </c>
      <c r="J75" s="54">
        <v>0</v>
      </c>
      <c r="K75" s="47">
        <f t="shared" si="23"/>
        <v>20000</v>
      </c>
      <c r="L75" s="433">
        <v>0</v>
      </c>
      <c r="M75" s="431">
        <v>20</v>
      </c>
      <c r="N75" s="433">
        <v>0</v>
      </c>
      <c r="O75" s="431">
        <v>20</v>
      </c>
      <c r="P75" s="416" t="s">
        <v>240</v>
      </c>
      <c r="Q75" s="416" t="s">
        <v>220</v>
      </c>
      <c r="R75" s="702" t="s">
        <v>1708</v>
      </c>
      <c r="S75" s="416" t="s">
        <v>1764</v>
      </c>
      <c r="T75" s="40" t="s">
        <v>1765</v>
      </c>
      <c r="U75" s="40">
        <v>6</v>
      </c>
      <c r="V75" s="40">
        <v>6.4</v>
      </c>
      <c r="W75" s="40" t="s">
        <v>29</v>
      </c>
      <c r="X75" s="40" t="s">
        <v>221</v>
      </c>
      <c r="Y75" s="416" t="s">
        <v>1747</v>
      </c>
      <c r="Z75" s="207"/>
      <c r="AA75" s="207"/>
      <c r="AB75" s="207"/>
      <c r="AC75" s="207"/>
      <c r="AD75" s="207"/>
      <c r="AE75" s="207"/>
      <c r="AF75" s="207"/>
      <c r="AG75" s="207"/>
    </row>
    <row r="76" spans="1:33" s="208" customFormat="1" ht="117.75" customHeight="1">
      <c r="A76" s="33"/>
      <c r="B76" s="34"/>
      <c r="C76" s="766">
        <v>17</v>
      </c>
      <c r="D76" s="489">
        <v>6</v>
      </c>
      <c r="E76" s="454" t="s">
        <v>1840</v>
      </c>
      <c r="F76" s="54">
        <v>0</v>
      </c>
      <c r="G76" s="72">
        <v>20000</v>
      </c>
      <c r="H76" s="54">
        <v>0</v>
      </c>
      <c r="I76" s="54">
        <v>0</v>
      </c>
      <c r="J76" s="54">
        <v>0</v>
      </c>
      <c r="K76" s="47">
        <f t="shared" si="23"/>
        <v>20000</v>
      </c>
      <c r="L76" s="433">
        <v>0</v>
      </c>
      <c r="M76" s="431">
        <v>15</v>
      </c>
      <c r="N76" s="433">
        <v>0</v>
      </c>
      <c r="O76" s="431">
        <v>15</v>
      </c>
      <c r="P76" s="416" t="s">
        <v>240</v>
      </c>
      <c r="Q76" s="416" t="s">
        <v>220</v>
      </c>
      <c r="R76" s="702" t="s">
        <v>1708</v>
      </c>
      <c r="S76" s="416" t="s">
        <v>1841</v>
      </c>
      <c r="T76" s="40" t="s">
        <v>1842</v>
      </c>
      <c r="U76" s="40">
        <v>6</v>
      </c>
      <c r="V76" s="40">
        <v>6.4</v>
      </c>
      <c r="W76" s="40" t="s">
        <v>29</v>
      </c>
      <c r="X76" s="40" t="s">
        <v>221</v>
      </c>
      <c r="Y76" s="416" t="s">
        <v>1747</v>
      </c>
      <c r="Z76" s="207"/>
      <c r="AA76" s="207"/>
      <c r="AB76" s="207"/>
      <c r="AC76" s="207"/>
      <c r="AD76" s="207"/>
      <c r="AE76" s="207"/>
      <c r="AF76" s="207"/>
      <c r="AG76" s="207"/>
    </row>
    <row r="77" spans="1:33" s="208" customFormat="1" ht="117.75" customHeight="1">
      <c r="A77" s="33"/>
      <c r="B77" s="34"/>
      <c r="C77" s="766">
        <v>18</v>
      </c>
      <c r="D77" s="489">
        <v>7</v>
      </c>
      <c r="E77" s="454" t="s">
        <v>1843</v>
      </c>
      <c r="F77" s="54">
        <v>0</v>
      </c>
      <c r="G77" s="72">
        <v>20000</v>
      </c>
      <c r="H77" s="54">
        <v>0</v>
      </c>
      <c r="I77" s="54">
        <v>0</v>
      </c>
      <c r="J77" s="54">
        <v>0</v>
      </c>
      <c r="K77" s="47">
        <f t="shared" si="23"/>
        <v>20000</v>
      </c>
      <c r="L77" s="431">
        <v>30</v>
      </c>
      <c r="M77" s="431">
        <v>20</v>
      </c>
      <c r="N77" s="433">
        <v>0</v>
      </c>
      <c r="O77" s="431">
        <v>50</v>
      </c>
      <c r="P77" s="416" t="s">
        <v>240</v>
      </c>
      <c r="Q77" s="416" t="s">
        <v>220</v>
      </c>
      <c r="R77" s="702" t="s">
        <v>1705</v>
      </c>
      <c r="S77" s="416" t="s">
        <v>1757</v>
      </c>
      <c r="T77" s="40" t="s">
        <v>1758</v>
      </c>
      <c r="U77" s="40">
        <v>6</v>
      </c>
      <c r="V77" s="40">
        <v>6.4</v>
      </c>
      <c r="W77" s="40" t="s">
        <v>29</v>
      </c>
      <c r="X77" s="40" t="s">
        <v>221</v>
      </c>
      <c r="Y77" s="416" t="s">
        <v>1747</v>
      </c>
      <c r="Z77" s="207"/>
      <c r="AA77" s="207"/>
      <c r="AB77" s="207"/>
      <c r="AC77" s="207"/>
      <c r="AD77" s="207"/>
      <c r="AE77" s="207"/>
      <c r="AF77" s="207"/>
      <c r="AG77" s="207"/>
    </row>
    <row r="78" spans="1:33" s="208" customFormat="1" ht="123.75" customHeight="1">
      <c r="A78" s="33"/>
      <c r="B78" s="34"/>
      <c r="C78" s="766">
        <v>19</v>
      </c>
      <c r="D78" s="489">
        <v>8</v>
      </c>
      <c r="E78" s="454" t="s">
        <v>1844</v>
      </c>
      <c r="F78" s="54">
        <v>0</v>
      </c>
      <c r="G78" s="72">
        <v>20000</v>
      </c>
      <c r="H78" s="54">
        <v>0</v>
      </c>
      <c r="I78" s="54">
        <v>0</v>
      </c>
      <c r="J78" s="54">
        <v>0</v>
      </c>
      <c r="K78" s="47">
        <f t="shared" si="23"/>
        <v>20000</v>
      </c>
      <c r="L78" s="433">
        <v>0</v>
      </c>
      <c r="M78" s="431">
        <v>20</v>
      </c>
      <c r="N78" s="433">
        <v>0</v>
      </c>
      <c r="O78" s="431">
        <v>20</v>
      </c>
      <c r="P78" s="416" t="s">
        <v>240</v>
      </c>
      <c r="Q78" s="416" t="s">
        <v>220</v>
      </c>
      <c r="R78" s="702" t="s">
        <v>1680</v>
      </c>
      <c r="S78" s="416" t="s">
        <v>1745</v>
      </c>
      <c r="T78" s="40" t="s">
        <v>1746</v>
      </c>
      <c r="U78" s="922">
        <v>6</v>
      </c>
      <c r="V78" s="922">
        <v>6.4</v>
      </c>
      <c r="W78" s="922" t="s">
        <v>29</v>
      </c>
      <c r="X78" s="40" t="s">
        <v>221</v>
      </c>
      <c r="Y78" s="416" t="s">
        <v>1747</v>
      </c>
      <c r="Z78" s="207"/>
      <c r="AA78" s="207"/>
      <c r="AB78" s="207"/>
      <c r="AC78" s="207"/>
      <c r="AD78" s="207"/>
      <c r="AE78" s="207"/>
      <c r="AF78" s="207"/>
      <c r="AG78" s="207"/>
    </row>
    <row r="79" spans="1:33" s="225" customFormat="1" ht="23.25" customHeight="1">
      <c r="A79" s="323"/>
      <c r="B79" s="324"/>
      <c r="C79" s="572" t="s">
        <v>31</v>
      </c>
      <c r="D79" s="484" t="s">
        <v>32</v>
      </c>
      <c r="E79" s="485" t="s">
        <v>33</v>
      </c>
      <c r="F79" s="282">
        <f>SUM(F80,F81,F82,F83,F84,F85,F86,F87,F88,F89,F90,F91,F92,F93,F94,F95,F96,F97,F98,F99,F100,F101,F102,F103,F104,F105,F106,F107,F108,F112,F113,F114,F123,F124,F125,F126,F127,F128,F129,F130,F131,F132,F133,F134,F135,F136,F137,F138,F139,F140,F141,F142,F143,F144,F145,F146,F147,F148,F149,F150,F151,F156,F157,F162,F163,F164)</f>
        <v>1168800</v>
      </c>
      <c r="G79" s="282">
        <f t="shared" ref="G79:K79" si="24">SUM(G80,G81,G82,G83,G84,G85,G86,G87,G88,G89,G90,G91,G92,G93,G94,G95,G96,G97,G98,G99,G100,G101,G102,G103,G104,G105,G106,G107,G108,G112,G113,G114,G123,G124,G125,G126,G127,G128,G129,G130,G131,G132,G133,G134,G135,G136,G137,G138,G139,G140,G141,G142,G143,G144,G145,G146,G147,G148,G149,G150,G151,G156,G157,G162,G163,G164)</f>
        <v>2534000</v>
      </c>
      <c r="H79" s="282">
        <f t="shared" si="24"/>
        <v>27000</v>
      </c>
      <c r="I79" s="282">
        <f t="shared" si="24"/>
        <v>164700</v>
      </c>
      <c r="J79" s="282">
        <f t="shared" si="24"/>
        <v>70000</v>
      </c>
      <c r="K79" s="282">
        <f t="shared" si="24"/>
        <v>3964500</v>
      </c>
      <c r="L79" s="441"/>
      <c r="M79" s="282"/>
      <c r="N79" s="282"/>
      <c r="O79" s="282"/>
      <c r="P79" s="282"/>
      <c r="Q79" s="318"/>
      <c r="R79" s="319"/>
      <c r="S79" s="320"/>
      <c r="T79" s="319"/>
      <c r="U79" s="321"/>
      <c r="V79" s="321"/>
      <c r="W79" s="321"/>
      <c r="X79" s="321"/>
      <c r="Y79" s="682"/>
      <c r="Z79" s="224"/>
      <c r="AA79" s="224"/>
      <c r="AB79" s="224"/>
      <c r="AC79" s="224"/>
      <c r="AD79" s="224"/>
      <c r="AE79" s="224"/>
      <c r="AF79" s="224"/>
      <c r="AG79" s="224"/>
    </row>
    <row r="80" spans="1:33" s="211" customFormat="1" ht="125.25" customHeight="1">
      <c r="A80" s="58"/>
      <c r="B80" s="247"/>
      <c r="C80" s="645">
        <v>1</v>
      </c>
      <c r="D80" s="486">
        <v>47</v>
      </c>
      <c r="E80" s="500" t="s">
        <v>3786</v>
      </c>
      <c r="F80" s="73">
        <v>20000</v>
      </c>
      <c r="G80" s="314">
        <v>0</v>
      </c>
      <c r="H80" s="314">
        <v>0</v>
      </c>
      <c r="I80" s="314">
        <v>0</v>
      </c>
      <c r="J80" s="314">
        <v>0</v>
      </c>
      <c r="K80" s="314">
        <v>20000</v>
      </c>
      <c r="L80" s="899">
        <v>20</v>
      </c>
      <c r="M80" s="438">
        <v>0</v>
      </c>
      <c r="N80" s="438">
        <v>0</v>
      </c>
      <c r="O80" s="899">
        <v>20</v>
      </c>
      <c r="P80" s="51" t="s">
        <v>240</v>
      </c>
      <c r="Q80" s="51" t="s">
        <v>220</v>
      </c>
      <c r="R80" s="1111">
        <v>21702</v>
      </c>
      <c r="S80" s="420" t="s">
        <v>127</v>
      </c>
      <c r="T80" s="870" t="s">
        <v>128</v>
      </c>
      <c r="U80" s="40">
        <v>6</v>
      </c>
      <c r="V80" s="40">
        <v>6.5</v>
      </c>
      <c r="W80" s="40" t="s">
        <v>32</v>
      </c>
      <c r="X80" s="870" t="s">
        <v>221</v>
      </c>
      <c r="Y80" s="658" t="s">
        <v>863</v>
      </c>
      <c r="Z80" s="210"/>
      <c r="AA80" s="210"/>
      <c r="AB80" s="210"/>
      <c r="AC80" s="210"/>
      <c r="AD80" s="210"/>
      <c r="AE80" s="210"/>
      <c r="AF80" s="210"/>
      <c r="AG80" s="210"/>
    </row>
    <row r="81" spans="1:33" s="211" customFormat="1" ht="122.1" customHeight="1">
      <c r="A81" s="55"/>
      <c r="B81" s="56"/>
      <c r="C81" s="766">
        <v>2</v>
      </c>
      <c r="D81" s="487">
        <v>61</v>
      </c>
      <c r="E81" s="478" t="s">
        <v>360</v>
      </c>
      <c r="F81" s="38">
        <v>0</v>
      </c>
      <c r="G81" s="38">
        <v>0</v>
      </c>
      <c r="H81" s="38">
        <v>0</v>
      </c>
      <c r="I81" s="54">
        <v>20000</v>
      </c>
      <c r="J81" s="38">
        <v>0</v>
      </c>
      <c r="K81" s="38">
        <f>SUM(F81,G81,H81,I81,J81)</f>
        <v>20000</v>
      </c>
      <c r="L81" s="431">
        <v>35</v>
      </c>
      <c r="M81" s="430">
        <v>0</v>
      </c>
      <c r="N81" s="430">
        <v>0</v>
      </c>
      <c r="O81" s="431">
        <f>SUM(L81:N81)</f>
        <v>35</v>
      </c>
      <c r="P81" s="49" t="s">
        <v>240</v>
      </c>
      <c r="Q81" s="49" t="s">
        <v>220</v>
      </c>
      <c r="R81" s="75">
        <v>21702</v>
      </c>
      <c r="S81" s="416" t="s">
        <v>182</v>
      </c>
      <c r="T81" s="40" t="s">
        <v>301</v>
      </c>
      <c r="U81" s="40">
        <v>6</v>
      </c>
      <c r="V81" s="40">
        <v>6.5</v>
      </c>
      <c r="W81" s="40" t="s">
        <v>32</v>
      </c>
      <c r="X81" s="40" t="s">
        <v>221</v>
      </c>
      <c r="Y81" s="658" t="s">
        <v>863</v>
      </c>
      <c r="Z81" s="210"/>
      <c r="AA81" s="210"/>
      <c r="AB81" s="210"/>
      <c r="AC81" s="210"/>
      <c r="AD81" s="210"/>
      <c r="AE81" s="210"/>
      <c r="AF81" s="210"/>
      <c r="AG81" s="210"/>
    </row>
    <row r="82" spans="1:33" s="211" customFormat="1" ht="122.1" customHeight="1">
      <c r="A82" s="55"/>
      <c r="B82" s="56"/>
      <c r="C82" s="766">
        <v>3</v>
      </c>
      <c r="D82" s="487">
        <v>46</v>
      </c>
      <c r="E82" s="478" t="s">
        <v>870</v>
      </c>
      <c r="F82" s="42">
        <v>23800</v>
      </c>
      <c r="G82" s="38">
        <v>0</v>
      </c>
      <c r="H82" s="38">
        <v>0</v>
      </c>
      <c r="I82" s="38">
        <v>0</v>
      </c>
      <c r="J82" s="38">
        <v>0</v>
      </c>
      <c r="K82" s="38">
        <v>23800</v>
      </c>
      <c r="L82" s="431">
        <v>20</v>
      </c>
      <c r="M82" s="430">
        <v>0</v>
      </c>
      <c r="N82" s="430">
        <v>0</v>
      </c>
      <c r="O82" s="431">
        <v>20</v>
      </c>
      <c r="P82" s="49" t="s">
        <v>240</v>
      </c>
      <c r="Q82" s="49" t="s">
        <v>220</v>
      </c>
      <c r="R82" s="75">
        <v>21732</v>
      </c>
      <c r="S82" s="416" t="s">
        <v>143</v>
      </c>
      <c r="T82" s="40" t="s">
        <v>869</v>
      </c>
      <c r="U82" s="40">
        <v>6</v>
      </c>
      <c r="V82" s="40">
        <v>6.5</v>
      </c>
      <c r="W82" s="40" t="s">
        <v>32</v>
      </c>
      <c r="X82" s="40" t="s">
        <v>221</v>
      </c>
      <c r="Y82" s="416" t="s">
        <v>863</v>
      </c>
      <c r="Z82" s="48"/>
      <c r="AA82" s="210"/>
      <c r="AB82" s="210"/>
      <c r="AC82" s="210"/>
      <c r="AD82" s="210"/>
      <c r="AE82" s="210"/>
      <c r="AF82" s="210"/>
      <c r="AG82" s="210"/>
    </row>
    <row r="83" spans="1:33" s="211" customFormat="1" ht="122.1" customHeight="1">
      <c r="A83" s="55"/>
      <c r="B83" s="56"/>
      <c r="C83" s="766">
        <v>4</v>
      </c>
      <c r="D83" s="487">
        <v>45</v>
      </c>
      <c r="E83" s="389" t="s">
        <v>868</v>
      </c>
      <c r="F83" s="42">
        <v>24000</v>
      </c>
      <c r="G83" s="38">
        <v>0</v>
      </c>
      <c r="H83" s="38">
        <v>0</v>
      </c>
      <c r="I83" s="38">
        <v>0</v>
      </c>
      <c r="J83" s="38">
        <v>0</v>
      </c>
      <c r="K83" s="38">
        <v>24000</v>
      </c>
      <c r="L83" s="431">
        <v>20</v>
      </c>
      <c r="M83" s="430">
        <v>0</v>
      </c>
      <c r="N83" s="430">
        <v>0</v>
      </c>
      <c r="O83" s="431">
        <v>20</v>
      </c>
      <c r="P83" s="49" t="s">
        <v>240</v>
      </c>
      <c r="Q83" s="49" t="s">
        <v>220</v>
      </c>
      <c r="R83" s="75">
        <v>21551</v>
      </c>
      <c r="S83" s="416" t="s">
        <v>143</v>
      </c>
      <c r="T83" s="40" t="s">
        <v>869</v>
      </c>
      <c r="U83" s="40">
        <v>6</v>
      </c>
      <c r="V83" s="40">
        <v>6.5</v>
      </c>
      <c r="W83" s="40" t="s">
        <v>32</v>
      </c>
      <c r="X83" s="40" t="s">
        <v>221</v>
      </c>
      <c r="Y83" s="416" t="s">
        <v>863</v>
      </c>
      <c r="Z83" s="48"/>
      <c r="AA83" s="210"/>
      <c r="AB83" s="210"/>
      <c r="AC83" s="210"/>
      <c r="AD83" s="210"/>
      <c r="AE83" s="210"/>
      <c r="AF83" s="210"/>
      <c r="AG83" s="210"/>
    </row>
    <row r="84" spans="1:33" s="211" customFormat="1" ht="122.1" customHeight="1">
      <c r="A84" s="55"/>
      <c r="B84" s="56"/>
      <c r="C84" s="766">
        <v>5</v>
      </c>
      <c r="D84" s="489">
        <v>12</v>
      </c>
      <c r="E84" s="389" t="s">
        <v>862</v>
      </c>
      <c r="F84" s="70">
        <v>0</v>
      </c>
      <c r="G84" s="72">
        <v>160000</v>
      </c>
      <c r="H84" s="38">
        <v>0</v>
      </c>
      <c r="I84" s="38">
        <v>0</v>
      </c>
      <c r="J84" s="38">
        <v>0</v>
      </c>
      <c r="K84" s="38">
        <v>160000</v>
      </c>
      <c r="L84" s="431">
        <v>90</v>
      </c>
      <c r="M84" s="443">
        <v>0</v>
      </c>
      <c r="N84" s="443">
        <v>0</v>
      </c>
      <c r="O84" s="431">
        <v>90</v>
      </c>
      <c r="P84" s="49" t="s">
        <v>240</v>
      </c>
      <c r="Q84" s="49" t="s">
        <v>220</v>
      </c>
      <c r="R84" s="75">
        <v>21732</v>
      </c>
      <c r="S84" s="416" t="s">
        <v>206</v>
      </c>
      <c r="T84" s="40" t="s">
        <v>207</v>
      </c>
      <c r="U84" s="40">
        <v>6</v>
      </c>
      <c r="V84" s="40">
        <v>6.6</v>
      </c>
      <c r="W84" s="40" t="s">
        <v>34</v>
      </c>
      <c r="X84" s="40" t="s">
        <v>221</v>
      </c>
      <c r="Y84" s="416" t="s">
        <v>863</v>
      </c>
      <c r="Z84" s="48"/>
      <c r="AA84" s="210"/>
      <c r="AB84" s="210"/>
      <c r="AC84" s="210"/>
      <c r="AD84" s="210"/>
      <c r="AE84" s="210"/>
      <c r="AF84" s="210"/>
      <c r="AG84" s="210"/>
    </row>
    <row r="85" spans="1:33" s="211" customFormat="1" ht="122.1" customHeight="1">
      <c r="A85" s="55"/>
      <c r="B85" s="56"/>
      <c r="C85" s="766">
        <v>6</v>
      </c>
      <c r="D85" s="489">
        <v>4</v>
      </c>
      <c r="E85" s="389" t="s">
        <v>341</v>
      </c>
      <c r="F85" s="70">
        <v>0</v>
      </c>
      <c r="G85" s="72">
        <v>50000</v>
      </c>
      <c r="H85" s="1430">
        <v>0</v>
      </c>
      <c r="I85" s="1430">
        <v>0</v>
      </c>
      <c r="J85" s="1430">
        <v>0</v>
      </c>
      <c r="K85" s="47">
        <v>50000</v>
      </c>
      <c r="L85" s="431">
        <v>80</v>
      </c>
      <c r="M85" s="433">
        <v>0</v>
      </c>
      <c r="N85" s="433">
        <v>0</v>
      </c>
      <c r="O85" s="431">
        <v>80</v>
      </c>
      <c r="P85" s="49" t="s">
        <v>240</v>
      </c>
      <c r="Q85" s="49" t="s">
        <v>220</v>
      </c>
      <c r="R85" s="75">
        <v>21610</v>
      </c>
      <c r="S85" s="416" t="s">
        <v>226</v>
      </c>
      <c r="T85" s="40" t="s">
        <v>227</v>
      </c>
      <c r="U85" s="40">
        <v>6</v>
      </c>
      <c r="V85" s="40">
        <v>6.5</v>
      </c>
      <c r="W85" s="40" t="s">
        <v>32</v>
      </c>
      <c r="X85" s="40" t="s">
        <v>221</v>
      </c>
      <c r="Y85" s="658" t="s">
        <v>863</v>
      </c>
      <c r="Z85" s="210"/>
      <c r="AA85" s="210"/>
      <c r="AB85" s="210"/>
      <c r="AC85" s="210"/>
      <c r="AD85" s="210"/>
      <c r="AE85" s="210"/>
      <c r="AF85" s="210"/>
      <c r="AG85" s="210"/>
    </row>
    <row r="86" spans="1:33" s="211" customFormat="1" ht="122.1" customHeight="1">
      <c r="A86" s="55"/>
      <c r="B86" s="56"/>
      <c r="C86" s="766">
        <v>7</v>
      </c>
      <c r="D86" s="489">
        <v>7</v>
      </c>
      <c r="E86" s="389" t="s">
        <v>352</v>
      </c>
      <c r="F86" s="70">
        <v>0</v>
      </c>
      <c r="G86" s="72">
        <v>30000</v>
      </c>
      <c r="H86" s="38">
        <v>0</v>
      </c>
      <c r="I86" s="38">
        <v>0</v>
      </c>
      <c r="J86" s="38">
        <v>0</v>
      </c>
      <c r="K86" s="38">
        <v>30000</v>
      </c>
      <c r="L86" s="431">
        <v>25</v>
      </c>
      <c r="M86" s="443">
        <v>0</v>
      </c>
      <c r="N86" s="443">
        <v>0</v>
      </c>
      <c r="O86" s="431">
        <v>25</v>
      </c>
      <c r="P86" s="49" t="s">
        <v>240</v>
      </c>
      <c r="Q86" s="49" t="s">
        <v>220</v>
      </c>
      <c r="R86" s="75">
        <v>21551</v>
      </c>
      <c r="S86" s="416" t="s">
        <v>226</v>
      </c>
      <c r="T86" s="40" t="s">
        <v>227</v>
      </c>
      <c r="U86" s="40">
        <v>6</v>
      </c>
      <c r="V86" s="40">
        <v>6.5</v>
      </c>
      <c r="W86" s="40" t="s">
        <v>32</v>
      </c>
      <c r="X86" s="40" t="s">
        <v>221</v>
      </c>
      <c r="Y86" s="658" t="s">
        <v>863</v>
      </c>
      <c r="Z86" s="210"/>
      <c r="AA86" s="210"/>
      <c r="AB86" s="210"/>
      <c r="AC86" s="210"/>
      <c r="AD86" s="210"/>
      <c r="AE86" s="210"/>
      <c r="AF86" s="210"/>
      <c r="AG86" s="210"/>
    </row>
    <row r="87" spans="1:33" s="211" customFormat="1" ht="122.1" customHeight="1">
      <c r="A87" s="55"/>
      <c r="B87" s="56"/>
      <c r="C87" s="766">
        <v>8</v>
      </c>
      <c r="D87" s="489">
        <v>8</v>
      </c>
      <c r="E87" s="389" t="s">
        <v>353</v>
      </c>
      <c r="F87" s="70">
        <v>0</v>
      </c>
      <c r="G87" s="72">
        <v>20000</v>
      </c>
      <c r="H87" s="38">
        <v>0</v>
      </c>
      <c r="I87" s="38">
        <v>0</v>
      </c>
      <c r="J87" s="38">
        <v>0</v>
      </c>
      <c r="K87" s="38">
        <v>20000</v>
      </c>
      <c r="L87" s="431">
        <v>35</v>
      </c>
      <c r="M87" s="443">
        <v>0</v>
      </c>
      <c r="N87" s="443">
        <v>0</v>
      </c>
      <c r="O87" s="431">
        <v>35</v>
      </c>
      <c r="P87" s="49" t="s">
        <v>240</v>
      </c>
      <c r="Q87" s="49" t="s">
        <v>220</v>
      </c>
      <c r="R87" s="75">
        <v>21732</v>
      </c>
      <c r="S87" s="416" t="s">
        <v>161</v>
      </c>
      <c r="T87" s="40" t="s">
        <v>354</v>
      </c>
      <c r="U87" s="40">
        <v>6</v>
      </c>
      <c r="V87" s="40">
        <v>6.5</v>
      </c>
      <c r="W87" s="40" t="s">
        <v>32</v>
      </c>
      <c r="X87" s="40" t="s">
        <v>221</v>
      </c>
      <c r="Y87" s="658" t="s">
        <v>863</v>
      </c>
      <c r="Z87" s="210"/>
      <c r="AA87" s="210"/>
      <c r="AB87" s="210"/>
      <c r="AC87" s="210"/>
      <c r="AD87" s="210"/>
      <c r="AE87" s="210"/>
      <c r="AF87" s="210"/>
      <c r="AG87" s="210"/>
    </row>
    <row r="88" spans="1:33" s="211" customFormat="1" ht="122.1" customHeight="1">
      <c r="A88" s="55"/>
      <c r="B88" s="56"/>
      <c r="C88" s="766">
        <v>9</v>
      </c>
      <c r="D88" s="489">
        <v>9</v>
      </c>
      <c r="E88" s="389" t="s">
        <v>3787</v>
      </c>
      <c r="F88" s="70">
        <v>0</v>
      </c>
      <c r="G88" s="72">
        <v>30000</v>
      </c>
      <c r="H88" s="38">
        <v>0</v>
      </c>
      <c r="I88" s="38">
        <v>0</v>
      </c>
      <c r="J88" s="38">
        <v>0</v>
      </c>
      <c r="K88" s="38">
        <v>30000</v>
      </c>
      <c r="L88" s="431">
        <v>30</v>
      </c>
      <c r="M88" s="443">
        <v>0</v>
      </c>
      <c r="N88" s="443">
        <v>0</v>
      </c>
      <c r="O88" s="431">
        <v>30</v>
      </c>
      <c r="P88" s="49" t="s">
        <v>240</v>
      </c>
      <c r="Q88" s="49" t="s">
        <v>220</v>
      </c>
      <c r="R88" s="75">
        <v>21551</v>
      </c>
      <c r="S88" s="416" t="s">
        <v>226</v>
      </c>
      <c r="T88" s="40" t="s">
        <v>227</v>
      </c>
      <c r="U88" s="40">
        <v>6</v>
      </c>
      <c r="V88" s="40">
        <v>6.5</v>
      </c>
      <c r="W88" s="40" t="s">
        <v>32</v>
      </c>
      <c r="X88" s="40" t="s">
        <v>221</v>
      </c>
      <c r="Y88" s="658" t="s">
        <v>863</v>
      </c>
      <c r="Z88" s="210"/>
      <c r="AA88" s="210"/>
      <c r="AB88" s="210"/>
      <c r="AC88" s="210"/>
      <c r="AD88" s="210"/>
      <c r="AE88" s="210"/>
      <c r="AF88" s="210"/>
      <c r="AG88" s="210"/>
    </row>
    <row r="89" spans="1:33" s="211" customFormat="1" ht="122.1" customHeight="1">
      <c r="A89" s="55"/>
      <c r="B89" s="56"/>
      <c r="C89" s="766">
        <v>10</v>
      </c>
      <c r="D89" s="489">
        <v>10</v>
      </c>
      <c r="E89" s="389" t="s">
        <v>3788</v>
      </c>
      <c r="F89" s="70">
        <v>0</v>
      </c>
      <c r="G89" s="72">
        <v>10000</v>
      </c>
      <c r="H89" s="38">
        <v>0</v>
      </c>
      <c r="I89" s="38">
        <v>0</v>
      </c>
      <c r="J89" s="38">
        <v>0</v>
      </c>
      <c r="K89" s="38">
        <v>10000</v>
      </c>
      <c r="L89" s="431">
        <v>20</v>
      </c>
      <c r="M89" s="443">
        <v>0</v>
      </c>
      <c r="N89" s="443">
        <v>0</v>
      </c>
      <c r="O89" s="431">
        <v>20</v>
      </c>
      <c r="P89" s="49" t="s">
        <v>240</v>
      </c>
      <c r="Q89" s="49" t="s">
        <v>220</v>
      </c>
      <c r="R89" s="234">
        <v>21582</v>
      </c>
      <c r="S89" s="416" t="s">
        <v>161</v>
      </c>
      <c r="T89" s="40" t="s">
        <v>354</v>
      </c>
      <c r="U89" s="40">
        <v>6</v>
      </c>
      <c r="V89" s="40">
        <v>6.5</v>
      </c>
      <c r="W89" s="40" t="s">
        <v>32</v>
      </c>
      <c r="X89" s="40" t="s">
        <v>221</v>
      </c>
      <c r="Y89" s="658" t="s">
        <v>863</v>
      </c>
      <c r="Z89" s="210"/>
      <c r="AA89" s="210"/>
      <c r="AB89" s="210"/>
      <c r="AC89" s="210"/>
      <c r="AD89" s="210"/>
      <c r="AE89" s="210"/>
      <c r="AF89" s="210"/>
      <c r="AG89" s="210"/>
    </row>
    <row r="90" spans="1:33" s="211" customFormat="1" ht="122.1" customHeight="1">
      <c r="A90" s="55"/>
      <c r="B90" s="56"/>
      <c r="C90" s="766">
        <v>11</v>
      </c>
      <c r="D90" s="489">
        <v>11</v>
      </c>
      <c r="E90" s="389" t="s">
        <v>355</v>
      </c>
      <c r="F90" s="70">
        <v>0</v>
      </c>
      <c r="G90" s="72">
        <v>19000</v>
      </c>
      <c r="H90" s="38">
        <v>0</v>
      </c>
      <c r="I90" s="38">
        <v>0</v>
      </c>
      <c r="J90" s="38">
        <v>0</v>
      </c>
      <c r="K90" s="38">
        <v>19000</v>
      </c>
      <c r="L90" s="431">
        <v>30</v>
      </c>
      <c r="M90" s="443">
        <v>0</v>
      </c>
      <c r="N90" s="443">
        <v>0</v>
      </c>
      <c r="O90" s="431">
        <v>30</v>
      </c>
      <c r="P90" s="49" t="s">
        <v>240</v>
      </c>
      <c r="Q90" s="49" t="s">
        <v>220</v>
      </c>
      <c r="R90" s="75">
        <v>21582</v>
      </c>
      <c r="S90" s="416" t="s">
        <v>258</v>
      </c>
      <c r="T90" s="40" t="s">
        <v>356</v>
      </c>
      <c r="U90" s="40">
        <v>6</v>
      </c>
      <c r="V90" s="40">
        <v>6.5</v>
      </c>
      <c r="W90" s="40" t="s">
        <v>32</v>
      </c>
      <c r="X90" s="40" t="s">
        <v>221</v>
      </c>
      <c r="Y90" s="658" t="s">
        <v>863</v>
      </c>
      <c r="Z90" s="210"/>
      <c r="AA90" s="210"/>
      <c r="AB90" s="210"/>
      <c r="AC90" s="210"/>
      <c r="AD90" s="210"/>
      <c r="AE90" s="210"/>
      <c r="AF90" s="210"/>
      <c r="AG90" s="210"/>
    </row>
    <row r="91" spans="1:33" s="211" customFormat="1" ht="122.1" customHeight="1">
      <c r="A91" s="55"/>
      <c r="B91" s="56"/>
      <c r="C91" s="766">
        <v>12</v>
      </c>
      <c r="D91" s="487">
        <v>30</v>
      </c>
      <c r="E91" s="389" t="s">
        <v>357</v>
      </c>
      <c r="F91" s="42">
        <v>70000</v>
      </c>
      <c r="G91" s="38">
        <v>0</v>
      </c>
      <c r="H91" s="38">
        <v>0</v>
      </c>
      <c r="I91" s="38">
        <v>0</v>
      </c>
      <c r="J91" s="38">
        <v>0</v>
      </c>
      <c r="K91" s="38">
        <v>70000</v>
      </c>
      <c r="L91" s="431">
        <v>490</v>
      </c>
      <c r="M91" s="431">
        <v>10</v>
      </c>
      <c r="N91" s="430">
        <v>0</v>
      </c>
      <c r="O91" s="431">
        <v>500</v>
      </c>
      <c r="P91" s="49" t="s">
        <v>240</v>
      </c>
      <c r="Q91" s="49" t="s">
        <v>220</v>
      </c>
      <c r="R91" s="75">
        <v>21732</v>
      </c>
      <c r="S91" s="416" t="s">
        <v>226</v>
      </c>
      <c r="T91" s="40" t="s">
        <v>227</v>
      </c>
      <c r="U91" s="40">
        <v>6</v>
      </c>
      <c r="V91" s="40">
        <v>6.5</v>
      </c>
      <c r="W91" s="40" t="s">
        <v>32</v>
      </c>
      <c r="X91" s="40" t="s">
        <v>221</v>
      </c>
      <c r="Y91" s="658" t="s">
        <v>863</v>
      </c>
      <c r="Z91" s="210"/>
      <c r="AA91" s="210"/>
      <c r="AB91" s="210"/>
      <c r="AC91" s="210"/>
      <c r="AD91" s="210"/>
      <c r="AE91" s="210"/>
      <c r="AF91" s="210"/>
      <c r="AG91" s="210"/>
    </row>
    <row r="92" spans="1:33" s="211" customFormat="1" ht="122.1" customHeight="1">
      <c r="A92" s="55"/>
      <c r="B92" s="56"/>
      <c r="C92" s="766">
        <v>13</v>
      </c>
      <c r="D92" s="487">
        <v>19</v>
      </c>
      <c r="E92" s="479" t="s">
        <v>3129</v>
      </c>
      <c r="F92" s="42">
        <v>28600</v>
      </c>
      <c r="G92" s="42">
        <v>0</v>
      </c>
      <c r="H92" s="152">
        <v>0</v>
      </c>
      <c r="I92" s="152">
        <v>0</v>
      </c>
      <c r="J92" s="152">
        <v>0</v>
      </c>
      <c r="K92" s="47">
        <v>28600</v>
      </c>
      <c r="L92" s="431">
        <v>600</v>
      </c>
      <c r="M92" s="431">
        <v>11</v>
      </c>
      <c r="N92" s="433">
        <v>0</v>
      </c>
      <c r="O92" s="431">
        <v>611</v>
      </c>
      <c r="P92" s="49" t="s">
        <v>240</v>
      </c>
      <c r="Q92" s="49" t="s">
        <v>220</v>
      </c>
      <c r="R92" s="234">
        <v>21490</v>
      </c>
      <c r="S92" s="416" t="s">
        <v>416</v>
      </c>
      <c r="T92" s="40" t="s">
        <v>367</v>
      </c>
      <c r="U92" s="40">
        <v>6</v>
      </c>
      <c r="V92" s="40">
        <v>6.5</v>
      </c>
      <c r="W92" s="40" t="s">
        <v>32</v>
      </c>
      <c r="X92" s="40" t="s">
        <v>394</v>
      </c>
      <c r="Y92" s="658" t="s">
        <v>368</v>
      </c>
      <c r="Z92" s="210"/>
      <c r="AA92" s="210"/>
      <c r="AB92" s="210"/>
      <c r="AC92" s="210"/>
      <c r="AD92" s="210"/>
      <c r="AE92" s="210"/>
      <c r="AF92" s="210"/>
      <c r="AG92" s="210"/>
    </row>
    <row r="93" spans="1:33" s="211" customFormat="1" ht="139.5">
      <c r="A93" s="55"/>
      <c r="B93" s="56"/>
      <c r="C93" s="766">
        <v>14</v>
      </c>
      <c r="D93" s="487">
        <v>20</v>
      </c>
      <c r="E93" s="479" t="s">
        <v>434</v>
      </c>
      <c r="F93" s="42">
        <v>31000</v>
      </c>
      <c r="G93" s="42">
        <v>0</v>
      </c>
      <c r="H93" s="152">
        <v>0</v>
      </c>
      <c r="I93" s="152">
        <v>0</v>
      </c>
      <c r="J93" s="152">
        <v>0</v>
      </c>
      <c r="K93" s="47">
        <v>31000</v>
      </c>
      <c r="L93" s="431">
        <v>50</v>
      </c>
      <c r="M93" s="431">
        <v>10</v>
      </c>
      <c r="N93" s="431">
        <v>90</v>
      </c>
      <c r="O93" s="431">
        <v>150</v>
      </c>
      <c r="P93" s="49" t="s">
        <v>435</v>
      </c>
      <c r="Q93" s="49" t="s">
        <v>436</v>
      </c>
      <c r="R93" s="234">
        <v>21551</v>
      </c>
      <c r="S93" s="416" t="s">
        <v>437</v>
      </c>
      <c r="T93" s="40" t="s">
        <v>367</v>
      </c>
      <c r="U93" s="40">
        <v>6</v>
      </c>
      <c r="V93" s="40">
        <v>6.5</v>
      </c>
      <c r="W93" s="40" t="s">
        <v>32</v>
      </c>
      <c r="X93" s="40" t="s">
        <v>394</v>
      </c>
      <c r="Y93" s="658" t="s">
        <v>368</v>
      </c>
      <c r="Z93" s="210"/>
      <c r="AA93" s="210"/>
      <c r="AB93" s="210"/>
      <c r="AC93" s="210"/>
      <c r="AD93" s="210"/>
      <c r="AE93" s="210"/>
      <c r="AF93" s="210"/>
      <c r="AG93" s="210"/>
    </row>
    <row r="94" spans="1:33" s="211" customFormat="1" ht="122.1" customHeight="1">
      <c r="A94" s="55"/>
      <c r="B94" s="56"/>
      <c r="C94" s="766">
        <v>15</v>
      </c>
      <c r="D94" s="496">
        <v>31</v>
      </c>
      <c r="E94" s="479" t="s">
        <v>3510</v>
      </c>
      <c r="F94" s="42">
        <v>400000</v>
      </c>
      <c r="G94" s="42">
        <v>0</v>
      </c>
      <c r="H94" s="152">
        <v>0</v>
      </c>
      <c r="I94" s="152">
        <v>0</v>
      </c>
      <c r="J94" s="152">
        <v>0</v>
      </c>
      <c r="K94" s="47">
        <v>400000</v>
      </c>
      <c r="L94" s="431">
        <v>23</v>
      </c>
      <c r="M94" s="431">
        <v>3</v>
      </c>
      <c r="N94" s="433">
        <v>0</v>
      </c>
      <c r="O94" s="431">
        <v>26</v>
      </c>
      <c r="P94" s="49" t="s">
        <v>240</v>
      </c>
      <c r="Q94" s="49" t="s">
        <v>220</v>
      </c>
      <c r="R94" s="75">
        <v>21551</v>
      </c>
      <c r="S94" s="416" t="s">
        <v>430</v>
      </c>
      <c r="T94" s="40" t="s">
        <v>367</v>
      </c>
      <c r="U94" s="40">
        <v>6</v>
      </c>
      <c r="V94" s="40">
        <v>6.5</v>
      </c>
      <c r="W94" s="40" t="s">
        <v>32</v>
      </c>
      <c r="X94" s="40" t="s">
        <v>394</v>
      </c>
      <c r="Y94" s="658" t="s">
        <v>368</v>
      </c>
      <c r="Z94" s="210"/>
      <c r="AA94" s="210"/>
      <c r="AB94" s="210"/>
      <c r="AC94" s="210"/>
      <c r="AD94" s="210"/>
      <c r="AE94" s="210"/>
      <c r="AF94" s="210"/>
      <c r="AG94" s="210"/>
    </row>
    <row r="95" spans="1:33" s="211" customFormat="1" ht="122.1" customHeight="1">
      <c r="A95" s="55"/>
      <c r="B95" s="56"/>
      <c r="C95" s="766">
        <v>16</v>
      </c>
      <c r="D95" s="496">
        <v>35</v>
      </c>
      <c r="E95" s="479" t="s">
        <v>3511</v>
      </c>
      <c r="F95" s="42">
        <v>30000</v>
      </c>
      <c r="G95" s="42">
        <v>0</v>
      </c>
      <c r="H95" s="152">
        <v>0</v>
      </c>
      <c r="I95" s="152">
        <v>0</v>
      </c>
      <c r="J95" s="152">
        <v>0</v>
      </c>
      <c r="K95" s="47">
        <v>30000</v>
      </c>
      <c r="L95" s="431">
        <v>46</v>
      </c>
      <c r="M95" s="431">
        <v>4</v>
      </c>
      <c r="N95" s="433">
        <v>0</v>
      </c>
      <c r="O95" s="431">
        <v>50</v>
      </c>
      <c r="P95" s="49" t="s">
        <v>240</v>
      </c>
      <c r="Q95" s="49" t="s">
        <v>220</v>
      </c>
      <c r="R95" s="75">
        <v>21520</v>
      </c>
      <c r="S95" s="416" t="s">
        <v>430</v>
      </c>
      <c r="T95" s="40" t="s">
        <v>367</v>
      </c>
      <c r="U95" s="40">
        <v>6</v>
      </c>
      <c r="V95" s="40">
        <v>6.5</v>
      </c>
      <c r="W95" s="40" t="s">
        <v>32</v>
      </c>
      <c r="X95" s="40" t="s">
        <v>394</v>
      </c>
      <c r="Y95" s="658" t="s">
        <v>368</v>
      </c>
      <c r="Z95" s="210"/>
      <c r="AA95" s="210"/>
      <c r="AB95" s="210"/>
      <c r="AC95" s="210"/>
      <c r="AD95" s="210"/>
      <c r="AE95" s="210"/>
      <c r="AF95" s="210"/>
      <c r="AG95" s="210"/>
    </row>
    <row r="96" spans="1:33" s="211" customFormat="1" ht="122.1" customHeight="1">
      <c r="A96" s="55"/>
      <c r="B96" s="56"/>
      <c r="C96" s="766">
        <v>17</v>
      </c>
      <c r="D96" s="496">
        <v>3</v>
      </c>
      <c r="E96" s="479" t="s">
        <v>441</v>
      </c>
      <c r="F96" s="42">
        <v>105300</v>
      </c>
      <c r="G96" s="42">
        <v>0</v>
      </c>
      <c r="H96" s="42">
        <v>0</v>
      </c>
      <c r="I96" s="42">
        <v>0</v>
      </c>
      <c r="J96" s="42">
        <v>0</v>
      </c>
      <c r="K96" s="47">
        <f>SUM(F96,G96,H96,I96,J96)</f>
        <v>105300</v>
      </c>
      <c r="L96" s="431">
        <v>400</v>
      </c>
      <c r="M96" s="431">
        <v>56</v>
      </c>
      <c r="N96" s="42">
        <v>0</v>
      </c>
      <c r="O96" s="431">
        <v>456</v>
      </c>
      <c r="P96" s="49" t="s">
        <v>240</v>
      </c>
      <c r="Q96" s="49" t="s">
        <v>220</v>
      </c>
      <c r="R96" s="75">
        <v>21702</v>
      </c>
      <c r="S96" s="415" t="s">
        <v>427</v>
      </c>
      <c r="T96" s="40" t="s">
        <v>367</v>
      </c>
      <c r="U96" s="40">
        <v>6</v>
      </c>
      <c r="V96" s="40">
        <v>6.5</v>
      </c>
      <c r="W96" s="40" t="s">
        <v>32</v>
      </c>
      <c r="X96" s="40" t="s">
        <v>221</v>
      </c>
      <c r="Y96" s="658" t="s">
        <v>368</v>
      </c>
      <c r="Z96" s="210"/>
      <c r="AA96" s="210"/>
      <c r="AB96" s="210"/>
      <c r="AC96" s="210"/>
      <c r="AD96" s="210"/>
      <c r="AE96" s="210"/>
      <c r="AF96" s="210"/>
      <c r="AG96" s="210"/>
    </row>
    <row r="97" spans="1:33" s="211" customFormat="1" ht="122.1" customHeight="1">
      <c r="A97" s="55"/>
      <c r="B97" s="56"/>
      <c r="C97" s="766">
        <v>18</v>
      </c>
      <c r="D97" s="496">
        <v>13</v>
      </c>
      <c r="E97" s="501" t="s">
        <v>442</v>
      </c>
      <c r="F97" s="42">
        <v>29800</v>
      </c>
      <c r="G97" s="42">
        <v>0</v>
      </c>
      <c r="H97" s="42">
        <v>0</v>
      </c>
      <c r="I97" s="42">
        <v>0</v>
      </c>
      <c r="J97" s="42">
        <v>0</v>
      </c>
      <c r="K97" s="47">
        <f>SUM(F97,G97,H97,I97,J97)</f>
        <v>29800</v>
      </c>
      <c r="L97" s="431">
        <v>60</v>
      </c>
      <c r="M97" s="431">
        <v>10</v>
      </c>
      <c r="N97" s="42">
        <v>0</v>
      </c>
      <c r="O97" s="431">
        <v>70</v>
      </c>
      <c r="P97" s="49" t="s">
        <v>240</v>
      </c>
      <c r="Q97" s="49" t="s">
        <v>220</v>
      </c>
      <c r="R97" s="75">
        <v>21582</v>
      </c>
      <c r="S97" s="416" t="s">
        <v>443</v>
      </c>
      <c r="T97" s="40" t="s">
        <v>423</v>
      </c>
      <c r="U97" s="40">
        <v>6</v>
      </c>
      <c r="V97" s="40">
        <v>6.5</v>
      </c>
      <c r="W97" s="40" t="s">
        <v>32</v>
      </c>
      <c r="X97" s="40" t="s">
        <v>221</v>
      </c>
      <c r="Y97" s="658" t="s">
        <v>368</v>
      </c>
      <c r="Z97" s="210"/>
      <c r="AA97" s="210"/>
      <c r="AB97" s="210"/>
      <c r="AC97" s="210"/>
      <c r="AD97" s="210"/>
      <c r="AE97" s="210"/>
      <c r="AF97" s="210"/>
      <c r="AG97" s="210"/>
    </row>
    <row r="98" spans="1:33" s="211" customFormat="1" ht="122.1" customHeight="1">
      <c r="A98" s="55"/>
      <c r="B98" s="56"/>
      <c r="C98" s="766">
        <v>19</v>
      </c>
      <c r="D98" s="496">
        <v>12</v>
      </c>
      <c r="E98" s="501" t="s">
        <v>3789</v>
      </c>
      <c r="F98" s="42">
        <v>35000</v>
      </c>
      <c r="G98" s="42">
        <v>0</v>
      </c>
      <c r="H98" s="42">
        <v>0</v>
      </c>
      <c r="I98" s="42">
        <v>0</v>
      </c>
      <c r="J98" s="42">
        <v>0</v>
      </c>
      <c r="K98" s="42">
        <f>SUM(F98,G98,H98,I98,J98)</f>
        <v>35000</v>
      </c>
      <c r="L98" s="431">
        <v>70</v>
      </c>
      <c r="M98" s="431">
        <v>10</v>
      </c>
      <c r="N98" s="431"/>
      <c r="O98" s="431">
        <v>80</v>
      </c>
      <c r="P98" s="49" t="s">
        <v>240</v>
      </c>
      <c r="Q98" s="49" t="s">
        <v>220</v>
      </c>
      <c r="R98" s="75">
        <v>21610</v>
      </c>
      <c r="S98" s="416" t="s">
        <v>459</v>
      </c>
      <c r="T98" s="40" t="s">
        <v>367</v>
      </c>
      <c r="U98" s="40">
        <v>6</v>
      </c>
      <c r="V98" s="40">
        <v>6.5</v>
      </c>
      <c r="W98" s="40" t="s">
        <v>32</v>
      </c>
      <c r="X98" s="40" t="s">
        <v>221</v>
      </c>
      <c r="Y98" s="658" t="s">
        <v>368</v>
      </c>
      <c r="Z98" s="210"/>
      <c r="AA98" s="210"/>
      <c r="AB98" s="210"/>
      <c r="AC98" s="210"/>
      <c r="AD98" s="210"/>
      <c r="AE98" s="210"/>
      <c r="AF98" s="210"/>
      <c r="AG98" s="210"/>
    </row>
    <row r="99" spans="1:33" s="211" customFormat="1" ht="122.1" customHeight="1">
      <c r="A99" s="55"/>
      <c r="B99" s="56"/>
      <c r="C99" s="766">
        <v>20</v>
      </c>
      <c r="D99" s="489">
        <v>16</v>
      </c>
      <c r="E99" s="478" t="s">
        <v>688</v>
      </c>
      <c r="F99" s="42">
        <v>70000</v>
      </c>
      <c r="G99" s="72">
        <v>0</v>
      </c>
      <c r="H99" s="183" t="s">
        <v>525</v>
      </c>
      <c r="I99" s="183" t="s">
        <v>525</v>
      </c>
      <c r="J99" s="183" t="s">
        <v>525</v>
      </c>
      <c r="K99" s="425">
        <v>70000</v>
      </c>
      <c r="L99" s="183">
        <v>130</v>
      </c>
      <c r="M99" s="183">
        <v>10</v>
      </c>
      <c r="N99" s="1250">
        <v>0</v>
      </c>
      <c r="O99" s="183">
        <v>140</v>
      </c>
      <c r="P99" s="49" t="s">
        <v>2526</v>
      </c>
      <c r="Q99" s="49" t="s">
        <v>689</v>
      </c>
      <c r="R99" s="75">
        <v>21763</v>
      </c>
      <c r="S99" s="416" t="s">
        <v>3059</v>
      </c>
      <c r="T99" s="702" t="s">
        <v>690</v>
      </c>
      <c r="U99" s="40">
        <v>6</v>
      </c>
      <c r="V99" s="40">
        <v>6.5</v>
      </c>
      <c r="W99" s="40" t="s">
        <v>32</v>
      </c>
      <c r="X99" s="702" t="s">
        <v>221</v>
      </c>
      <c r="Y99" s="658" t="s">
        <v>536</v>
      </c>
      <c r="Z99" s="210"/>
      <c r="AA99" s="210"/>
      <c r="AB99" s="210"/>
      <c r="AC99" s="210"/>
      <c r="AD99" s="210"/>
      <c r="AE99" s="210"/>
      <c r="AF99" s="210"/>
      <c r="AG99" s="210"/>
    </row>
    <row r="100" spans="1:33" s="211" customFormat="1" ht="122.1" customHeight="1">
      <c r="A100" s="55"/>
      <c r="B100" s="56"/>
      <c r="C100" s="766">
        <v>21</v>
      </c>
      <c r="D100" s="489">
        <v>11</v>
      </c>
      <c r="E100" s="478" t="s">
        <v>3790</v>
      </c>
      <c r="F100" s="42">
        <v>35000</v>
      </c>
      <c r="G100" s="72">
        <v>0</v>
      </c>
      <c r="H100" s="183" t="s">
        <v>525</v>
      </c>
      <c r="I100" s="183" t="s">
        <v>525</v>
      </c>
      <c r="J100" s="183" t="s">
        <v>525</v>
      </c>
      <c r="K100" s="425">
        <v>35000</v>
      </c>
      <c r="L100" s="183">
        <v>30</v>
      </c>
      <c r="M100" s="183">
        <v>5</v>
      </c>
      <c r="N100" s="183">
        <v>0</v>
      </c>
      <c r="O100" s="183">
        <v>35</v>
      </c>
      <c r="P100" s="49" t="s">
        <v>2526</v>
      </c>
      <c r="Q100" s="49" t="s">
        <v>465</v>
      </c>
      <c r="R100" s="75">
        <v>21582</v>
      </c>
      <c r="S100" s="416" t="s">
        <v>680</v>
      </c>
      <c r="T100" s="702" t="s">
        <v>681</v>
      </c>
      <c r="U100" s="40">
        <v>6</v>
      </c>
      <c r="V100" s="40">
        <v>6.5</v>
      </c>
      <c r="W100" s="40" t="s">
        <v>32</v>
      </c>
      <c r="X100" s="702" t="s">
        <v>221</v>
      </c>
      <c r="Y100" s="658" t="s">
        <v>536</v>
      </c>
      <c r="Z100" s="210"/>
      <c r="AA100" s="210"/>
      <c r="AB100" s="210"/>
      <c r="AC100" s="210"/>
      <c r="AD100" s="210"/>
      <c r="AE100" s="210"/>
      <c r="AF100" s="210"/>
      <c r="AG100" s="210"/>
    </row>
    <row r="101" spans="1:33" s="211" customFormat="1" ht="122.1" customHeight="1">
      <c r="A101" s="55"/>
      <c r="B101" s="56"/>
      <c r="C101" s="766">
        <v>22</v>
      </c>
      <c r="D101" s="489">
        <v>3</v>
      </c>
      <c r="E101" s="389" t="s">
        <v>656</v>
      </c>
      <c r="F101" s="193">
        <v>0</v>
      </c>
      <c r="G101" s="137">
        <v>40000</v>
      </c>
      <c r="H101" s="183" t="s">
        <v>525</v>
      </c>
      <c r="I101" s="183" t="s">
        <v>525</v>
      </c>
      <c r="J101" s="183" t="s">
        <v>525</v>
      </c>
      <c r="K101" s="425">
        <v>40000</v>
      </c>
      <c r="L101" s="183">
        <v>350</v>
      </c>
      <c r="M101" s="183">
        <v>23</v>
      </c>
      <c r="N101" s="183" t="s">
        <v>525</v>
      </c>
      <c r="O101" s="183">
        <v>373</v>
      </c>
      <c r="P101" s="49" t="s">
        <v>240</v>
      </c>
      <c r="Q101" s="49" t="s">
        <v>220</v>
      </c>
      <c r="R101" s="702" t="s">
        <v>3611</v>
      </c>
      <c r="S101" s="416" t="s">
        <v>657</v>
      </c>
      <c r="T101" s="702" t="s">
        <v>2974</v>
      </c>
      <c r="U101" s="40">
        <v>6</v>
      </c>
      <c r="V101" s="40">
        <v>6.5</v>
      </c>
      <c r="W101" s="40" t="s">
        <v>32</v>
      </c>
      <c r="X101" s="702" t="s">
        <v>221</v>
      </c>
      <c r="Y101" s="658" t="s">
        <v>536</v>
      </c>
      <c r="Z101" s="210"/>
      <c r="AA101" s="210"/>
      <c r="AB101" s="210"/>
      <c r="AC101" s="210"/>
      <c r="AD101" s="210"/>
      <c r="AE101" s="210"/>
      <c r="AF101" s="210"/>
      <c r="AG101" s="210"/>
    </row>
    <row r="102" spans="1:33" s="211" customFormat="1" ht="122.1" customHeight="1">
      <c r="A102" s="55"/>
      <c r="B102" s="56"/>
      <c r="C102" s="766">
        <v>23</v>
      </c>
      <c r="D102" s="489">
        <v>25</v>
      </c>
      <c r="E102" s="478" t="s">
        <v>3791</v>
      </c>
      <c r="F102" s="72">
        <v>0</v>
      </c>
      <c r="G102" s="72">
        <v>0</v>
      </c>
      <c r="H102" s="183" t="s">
        <v>525</v>
      </c>
      <c r="I102" s="818">
        <v>30000</v>
      </c>
      <c r="J102" s="183" t="s">
        <v>525</v>
      </c>
      <c r="K102" s="425">
        <v>30000</v>
      </c>
      <c r="L102" s="183">
        <v>36</v>
      </c>
      <c r="M102" s="183">
        <v>6</v>
      </c>
      <c r="N102" s="183">
        <v>1</v>
      </c>
      <c r="O102" s="183">
        <v>43</v>
      </c>
      <c r="P102" s="49" t="s">
        <v>240</v>
      </c>
      <c r="Q102" s="49" t="s">
        <v>220</v>
      </c>
      <c r="R102" s="75">
        <v>21732</v>
      </c>
      <c r="S102" s="416" t="s">
        <v>658</v>
      </c>
      <c r="T102" s="702" t="s">
        <v>2973</v>
      </c>
      <c r="U102" s="702">
        <v>6</v>
      </c>
      <c r="V102" s="702">
        <v>6.5</v>
      </c>
      <c r="W102" s="702" t="s">
        <v>32</v>
      </c>
      <c r="X102" s="702" t="s">
        <v>221</v>
      </c>
      <c r="Y102" s="658" t="s">
        <v>536</v>
      </c>
      <c r="Z102" s="210"/>
      <c r="AA102" s="210"/>
      <c r="AB102" s="210"/>
      <c r="AC102" s="210"/>
      <c r="AD102" s="210"/>
      <c r="AE102" s="210"/>
      <c r="AF102" s="210"/>
      <c r="AG102" s="210"/>
    </row>
    <row r="103" spans="1:33" s="211" customFormat="1" ht="122.1" customHeight="1">
      <c r="A103" s="55"/>
      <c r="B103" s="56"/>
      <c r="C103" s="766">
        <v>24</v>
      </c>
      <c r="D103" s="488">
        <v>18</v>
      </c>
      <c r="E103" s="497" t="s">
        <v>662</v>
      </c>
      <c r="F103" s="35" t="s">
        <v>525</v>
      </c>
      <c r="G103" s="35" t="s">
        <v>525</v>
      </c>
      <c r="H103" s="35" t="s">
        <v>525</v>
      </c>
      <c r="I103" s="71">
        <v>36700</v>
      </c>
      <c r="J103" s="35" t="s">
        <v>525</v>
      </c>
      <c r="K103" s="425">
        <v>36700</v>
      </c>
      <c r="L103" s="448">
        <v>100</v>
      </c>
      <c r="M103" s="448">
        <v>8</v>
      </c>
      <c r="N103" s="121">
        <v>0</v>
      </c>
      <c r="O103" s="448">
        <v>108</v>
      </c>
      <c r="P103" s="49" t="s">
        <v>240</v>
      </c>
      <c r="Q103" s="49" t="s">
        <v>220</v>
      </c>
      <c r="R103" s="234">
        <v>21732</v>
      </c>
      <c r="S103" s="415" t="s">
        <v>663</v>
      </c>
      <c r="T103" s="57" t="s">
        <v>2972</v>
      </c>
      <c r="U103" s="40">
        <v>6</v>
      </c>
      <c r="V103" s="40">
        <v>6.5</v>
      </c>
      <c r="W103" s="40" t="s">
        <v>32</v>
      </c>
      <c r="X103" s="702" t="s">
        <v>462</v>
      </c>
      <c r="Y103" s="658" t="s">
        <v>536</v>
      </c>
      <c r="Z103" s="210"/>
      <c r="AA103" s="210"/>
      <c r="AB103" s="210"/>
      <c r="AC103" s="210"/>
      <c r="AD103" s="210"/>
      <c r="AE103" s="210"/>
      <c r="AF103" s="210"/>
      <c r="AG103" s="210"/>
    </row>
    <row r="104" spans="1:33" s="213" customFormat="1" ht="180" customHeight="1">
      <c r="A104" s="55"/>
      <c r="B104" s="56"/>
      <c r="C104" s="766">
        <v>25</v>
      </c>
      <c r="D104" s="492">
        <v>20</v>
      </c>
      <c r="E104" s="478" t="s">
        <v>677</v>
      </c>
      <c r="F104" s="42">
        <v>0</v>
      </c>
      <c r="G104" s="42">
        <v>0</v>
      </c>
      <c r="H104" s="183" t="s">
        <v>525</v>
      </c>
      <c r="I104" s="444">
        <v>78000</v>
      </c>
      <c r="J104" s="183" t="s">
        <v>525</v>
      </c>
      <c r="K104" s="425">
        <f>SUM(F104,G104,H104,I104,J104)</f>
        <v>78000</v>
      </c>
      <c r="L104" s="183">
        <v>55</v>
      </c>
      <c r="M104" s="183">
        <v>3</v>
      </c>
      <c r="N104" s="183" t="s">
        <v>525</v>
      </c>
      <c r="O104" s="183">
        <v>58</v>
      </c>
      <c r="P104" s="49" t="s">
        <v>398</v>
      </c>
      <c r="Q104" s="49" t="s">
        <v>678</v>
      </c>
      <c r="R104" s="702" t="s">
        <v>3345</v>
      </c>
      <c r="S104" s="416" t="s">
        <v>652</v>
      </c>
      <c r="T104" s="702" t="s">
        <v>528</v>
      </c>
      <c r="U104" s="40">
        <v>6</v>
      </c>
      <c r="V104" s="40">
        <v>6.5</v>
      </c>
      <c r="W104" s="40" t="s">
        <v>32</v>
      </c>
      <c r="X104" s="702" t="s">
        <v>394</v>
      </c>
      <c r="Y104" s="658" t="s">
        <v>536</v>
      </c>
      <c r="Z104" s="212"/>
      <c r="AA104" s="212"/>
      <c r="AB104" s="212"/>
      <c r="AC104" s="212"/>
      <c r="AD104" s="212"/>
      <c r="AE104" s="212"/>
      <c r="AF104" s="212"/>
      <c r="AG104" s="212"/>
    </row>
    <row r="105" spans="1:33" s="213" customFormat="1" ht="122.1" customHeight="1">
      <c r="A105" s="55"/>
      <c r="B105" s="56"/>
      <c r="C105" s="766">
        <v>26</v>
      </c>
      <c r="D105" s="489">
        <v>14</v>
      </c>
      <c r="E105" s="478" t="s">
        <v>685</v>
      </c>
      <c r="F105" s="42">
        <v>46300</v>
      </c>
      <c r="G105" s="72">
        <v>0</v>
      </c>
      <c r="H105" s="183" t="s">
        <v>525</v>
      </c>
      <c r="I105" s="183" t="s">
        <v>525</v>
      </c>
      <c r="J105" s="183" t="s">
        <v>525</v>
      </c>
      <c r="K105" s="425">
        <v>46300</v>
      </c>
      <c r="L105" s="183">
        <v>6</v>
      </c>
      <c r="M105" s="183">
        <v>2</v>
      </c>
      <c r="N105" s="183">
        <v>0</v>
      </c>
      <c r="O105" s="183">
        <v>8</v>
      </c>
      <c r="P105" s="49" t="s">
        <v>240</v>
      </c>
      <c r="Q105" s="49" t="s">
        <v>220</v>
      </c>
      <c r="R105" s="75">
        <v>21641</v>
      </c>
      <c r="S105" s="416" t="s">
        <v>686</v>
      </c>
      <c r="T105" s="702" t="s">
        <v>687</v>
      </c>
      <c r="U105" s="40">
        <v>6</v>
      </c>
      <c r="V105" s="40">
        <v>6.5</v>
      </c>
      <c r="W105" s="40" t="s">
        <v>32</v>
      </c>
      <c r="X105" s="702" t="s">
        <v>221</v>
      </c>
      <c r="Y105" s="658" t="s">
        <v>536</v>
      </c>
      <c r="Z105" s="212"/>
      <c r="AA105" s="212"/>
      <c r="AB105" s="212"/>
      <c r="AC105" s="212"/>
      <c r="AD105" s="212"/>
      <c r="AE105" s="212"/>
      <c r="AF105" s="212"/>
      <c r="AG105" s="212"/>
    </row>
    <row r="106" spans="1:33" s="211" customFormat="1" ht="261" customHeight="1">
      <c r="A106" s="55"/>
      <c r="B106" s="56"/>
      <c r="C106" s="766">
        <v>27</v>
      </c>
      <c r="D106" s="495">
        <v>3</v>
      </c>
      <c r="E106" s="478" t="s">
        <v>709</v>
      </c>
      <c r="F106" s="42">
        <v>90000</v>
      </c>
      <c r="G106" s="72">
        <v>0</v>
      </c>
      <c r="H106" s="164" t="s">
        <v>525</v>
      </c>
      <c r="I106" s="164" t="s">
        <v>525</v>
      </c>
      <c r="J106" s="164" t="s">
        <v>525</v>
      </c>
      <c r="K106" s="423">
        <f t="shared" ref="K106:K111" si="25">SUM(F106,G106,H106,I106,J106)</f>
        <v>90000</v>
      </c>
      <c r="L106" s="431">
        <v>10</v>
      </c>
      <c r="M106" s="431">
        <v>7</v>
      </c>
      <c r="N106" s="431">
        <v>83</v>
      </c>
      <c r="O106" s="431">
        <f>SUM(L106:N106)</f>
        <v>100</v>
      </c>
      <c r="P106" s="456" t="s">
        <v>3937</v>
      </c>
      <c r="Q106" s="166" t="s">
        <v>3612</v>
      </c>
      <c r="R106" s="75">
        <v>21702</v>
      </c>
      <c r="S106" s="416"/>
      <c r="T106" s="702" t="s">
        <v>706</v>
      </c>
      <c r="U106" s="40">
        <v>6</v>
      </c>
      <c r="V106" s="40">
        <v>6.5</v>
      </c>
      <c r="W106" s="40" t="s">
        <v>32</v>
      </c>
      <c r="X106" s="40" t="s">
        <v>394</v>
      </c>
      <c r="Y106" s="416" t="s">
        <v>3388</v>
      </c>
      <c r="Z106" s="48"/>
      <c r="AA106" s="210"/>
      <c r="AB106" s="210"/>
      <c r="AC106" s="210"/>
      <c r="AD106" s="210"/>
      <c r="AE106" s="210"/>
      <c r="AF106" s="210"/>
      <c r="AG106" s="210"/>
    </row>
    <row r="107" spans="1:33" s="211" customFormat="1" ht="122.1" customHeight="1">
      <c r="A107" s="55"/>
      <c r="B107" s="56"/>
      <c r="C107" s="766">
        <v>28</v>
      </c>
      <c r="D107" s="502">
        <v>3</v>
      </c>
      <c r="E107" s="389" t="s">
        <v>3792</v>
      </c>
      <c r="F107" s="164" t="s">
        <v>525</v>
      </c>
      <c r="G107" s="87">
        <v>200000</v>
      </c>
      <c r="H107" s="164" t="s">
        <v>525</v>
      </c>
      <c r="I107" s="164" t="s">
        <v>525</v>
      </c>
      <c r="J107" s="164" t="s">
        <v>525</v>
      </c>
      <c r="K107" s="423">
        <f t="shared" si="25"/>
        <v>200000</v>
      </c>
      <c r="L107" s="431">
        <v>80</v>
      </c>
      <c r="M107" s="431">
        <v>20</v>
      </c>
      <c r="N107" s="431">
        <v>20</v>
      </c>
      <c r="O107" s="431">
        <f>SUM(L107:N107)</f>
        <v>120</v>
      </c>
      <c r="P107" s="402" t="s">
        <v>240</v>
      </c>
      <c r="Q107" s="402" t="s">
        <v>220</v>
      </c>
      <c r="R107" s="75">
        <v>21582</v>
      </c>
      <c r="S107" s="416"/>
      <c r="T107" s="702" t="s">
        <v>712</v>
      </c>
      <c r="U107" s="40">
        <v>6</v>
      </c>
      <c r="V107" s="40">
        <v>6.5</v>
      </c>
      <c r="W107" s="40" t="s">
        <v>32</v>
      </c>
      <c r="X107" s="40" t="s">
        <v>221</v>
      </c>
      <c r="Y107" s="416" t="s">
        <v>3388</v>
      </c>
      <c r="Z107" s="48"/>
      <c r="AA107" s="210"/>
      <c r="AB107" s="210"/>
      <c r="AC107" s="210"/>
      <c r="AD107" s="210"/>
      <c r="AE107" s="210"/>
      <c r="AF107" s="210"/>
      <c r="AG107" s="210"/>
    </row>
    <row r="108" spans="1:33" s="211" customFormat="1" ht="46.5">
      <c r="A108" s="55"/>
      <c r="B108" s="56"/>
      <c r="C108" s="766">
        <v>29</v>
      </c>
      <c r="D108" s="502">
        <v>6</v>
      </c>
      <c r="E108" s="389" t="s">
        <v>713</v>
      </c>
      <c r="F108" s="164" t="s">
        <v>525</v>
      </c>
      <c r="G108" s="87">
        <v>300000</v>
      </c>
      <c r="H108" s="164" t="s">
        <v>525</v>
      </c>
      <c r="I108" s="164" t="s">
        <v>525</v>
      </c>
      <c r="J108" s="164" t="s">
        <v>525</v>
      </c>
      <c r="K108" s="423">
        <f t="shared" si="25"/>
        <v>300000</v>
      </c>
      <c r="L108" s="431"/>
      <c r="M108" s="431"/>
      <c r="N108" s="431"/>
      <c r="O108" s="431"/>
      <c r="P108" s="49"/>
      <c r="Q108" s="49"/>
      <c r="R108" s="702" t="s">
        <v>3340</v>
      </c>
      <c r="S108" s="416"/>
      <c r="T108" s="702" t="s">
        <v>711</v>
      </c>
      <c r="U108" s="40">
        <v>6</v>
      </c>
      <c r="V108" s="40">
        <v>6.5</v>
      </c>
      <c r="W108" s="40" t="s">
        <v>32</v>
      </c>
      <c r="X108" s="40" t="s">
        <v>221</v>
      </c>
      <c r="Y108" s="416" t="s">
        <v>3388</v>
      </c>
      <c r="Z108" s="48"/>
      <c r="AA108" s="210"/>
      <c r="AB108" s="210"/>
      <c r="AC108" s="210"/>
      <c r="AD108" s="210"/>
      <c r="AE108" s="210"/>
      <c r="AF108" s="210"/>
      <c r="AG108" s="210"/>
    </row>
    <row r="109" spans="1:33" s="211" customFormat="1" ht="122.1" customHeight="1">
      <c r="A109" s="55"/>
      <c r="B109" s="56"/>
      <c r="C109" s="574"/>
      <c r="D109" s="1251"/>
      <c r="E109" s="1145" t="s">
        <v>714</v>
      </c>
      <c r="F109" s="164" t="s">
        <v>525</v>
      </c>
      <c r="G109" s="422">
        <v>100000</v>
      </c>
      <c r="H109" s="164" t="s">
        <v>525</v>
      </c>
      <c r="I109" s="164" t="s">
        <v>525</v>
      </c>
      <c r="J109" s="164" t="s">
        <v>525</v>
      </c>
      <c r="K109" s="423">
        <f t="shared" si="25"/>
        <v>100000</v>
      </c>
      <c r="L109" s="431">
        <v>60</v>
      </c>
      <c r="M109" s="431">
        <v>12</v>
      </c>
      <c r="N109" s="431">
        <v>10</v>
      </c>
      <c r="O109" s="431">
        <f>SUM(L109:N109)</f>
        <v>82</v>
      </c>
      <c r="P109" s="657" t="s">
        <v>3391</v>
      </c>
      <c r="Q109" s="1253" t="s">
        <v>715</v>
      </c>
      <c r="R109" s="1076">
        <v>21459</v>
      </c>
      <c r="S109" s="657"/>
      <c r="T109" s="78" t="s">
        <v>711</v>
      </c>
      <c r="U109" s="656">
        <v>6</v>
      </c>
      <c r="V109" s="656">
        <v>6.5</v>
      </c>
      <c r="W109" s="40" t="s">
        <v>32</v>
      </c>
      <c r="X109" s="40" t="s">
        <v>221</v>
      </c>
      <c r="Y109" s="416" t="s">
        <v>3388</v>
      </c>
      <c r="Z109" s="664"/>
      <c r="AA109" s="210"/>
      <c r="AB109" s="210"/>
      <c r="AC109" s="210"/>
      <c r="AD109" s="210"/>
      <c r="AE109" s="210"/>
      <c r="AF109" s="210"/>
      <c r="AG109" s="210"/>
    </row>
    <row r="110" spans="1:33" s="211" customFormat="1" ht="122.1" customHeight="1">
      <c r="A110" s="55"/>
      <c r="B110" s="56"/>
      <c r="C110" s="574"/>
      <c r="D110" s="1251"/>
      <c r="E110" s="1145" t="s">
        <v>716</v>
      </c>
      <c r="F110" s="164" t="s">
        <v>525</v>
      </c>
      <c r="G110" s="422">
        <v>100000</v>
      </c>
      <c r="H110" s="164" t="s">
        <v>525</v>
      </c>
      <c r="I110" s="164" t="s">
        <v>525</v>
      </c>
      <c r="J110" s="164" t="s">
        <v>525</v>
      </c>
      <c r="K110" s="423">
        <f t="shared" si="25"/>
        <v>100000</v>
      </c>
      <c r="L110" s="431">
        <v>60</v>
      </c>
      <c r="M110" s="431">
        <v>12</v>
      </c>
      <c r="N110" s="431">
        <v>10</v>
      </c>
      <c r="O110" s="431">
        <f>SUM(L110:N110)</f>
        <v>82</v>
      </c>
      <c r="P110" s="657" t="s">
        <v>3392</v>
      </c>
      <c r="Q110" s="1253" t="s">
        <v>715</v>
      </c>
      <c r="R110" s="1076">
        <v>21582</v>
      </c>
      <c r="S110" s="657"/>
      <c r="T110" s="78" t="s">
        <v>711</v>
      </c>
      <c r="U110" s="656">
        <v>6</v>
      </c>
      <c r="V110" s="656">
        <v>6.5</v>
      </c>
      <c r="W110" s="40" t="s">
        <v>32</v>
      </c>
      <c r="X110" s="40" t="s">
        <v>221</v>
      </c>
      <c r="Y110" s="416" t="s">
        <v>3388</v>
      </c>
      <c r="Z110" s="664"/>
      <c r="AA110" s="210"/>
      <c r="AB110" s="210"/>
      <c r="AC110" s="210"/>
      <c r="AD110" s="210"/>
      <c r="AE110" s="210"/>
      <c r="AF110" s="210"/>
      <c r="AG110" s="210"/>
    </row>
    <row r="111" spans="1:33" s="211" customFormat="1" ht="122.1" customHeight="1">
      <c r="A111" s="55"/>
      <c r="B111" s="56"/>
      <c r="C111" s="574"/>
      <c r="D111" s="1251"/>
      <c r="E111" s="1145" t="s">
        <v>717</v>
      </c>
      <c r="F111" s="164" t="s">
        <v>525</v>
      </c>
      <c r="G111" s="422">
        <v>100000</v>
      </c>
      <c r="H111" s="164" t="s">
        <v>525</v>
      </c>
      <c r="I111" s="164" t="s">
        <v>525</v>
      </c>
      <c r="J111" s="164" t="s">
        <v>525</v>
      </c>
      <c r="K111" s="423">
        <f t="shared" si="25"/>
        <v>100000</v>
      </c>
      <c r="L111" s="431">
        <v>60</v>
      </c>
      <c r="M111" s="431">
        <v>12</v>
      </c>
      <c r="N111" s="431">
        <v>10</v>
      </c>
      <c r="O111" s="431">
        <f>SUM(L111:N111)</f>
        <v>82</v>
      </c>
      <c r="P111" s="657" t="s">
        <v>3393</v>
      </c>
      <c r="Q111" s="1253" t="s">
        <v>715</v>
      </c>
      <c r="R111" s="1076">
        <v>21671</v>
      </c>
      <c r="S111" s="657"/>
      <c r="T111" s="78" t="s">
        <v>711</v>
      </c>
      <c r="U111" s="656">
        <v>6</v>
      </c>
      <c r="V111" s="656">
        <v>6.5</v>
      </c>
      <c r="W111" s="40" t="s">
        <v>32</v>
      </c>
      <c r="X111" s="40" t="s">
        <v>221</v>
      </c>
      <c r="Y111" s="416" t="s">
        <v>3388</v>
      </c>
      <c r="Z111" s="664"/>
      <c r="AA111" s="210"/>
      <c r="AB111" s="210"/>
      <c r="AC111" s="210"/>
      <c r="AD111" s="210"/>
      <c r="AE111" s="210"/>
      <c r="AF111" s="210"/>
      <c r="AG111" s="210"/>
    </row>
    <row r="112" spans="1:33" s="211" customFormat="1" ht="122.1" customHeight="1">
      <c r="A112" s="55"/>
      <c r="B112" s="56"/>
      <c r="C112" s="766">
        <v>30</v>
      </c>
      <c r="D112" s="495">
        <v>9</v>
      </c>
      <c r="E112" s="389" t="s">
        <v>1038</v>
      </c>
      <c r="F112" s="156">
        <v>0</v>
      </c>
      <c r="G112" s="137">
        <v>25000</v>
      </c>
      <c r="H112" s="156">
        <v>0</v>
      </c>
      <c r="I112" s="156">
        <v>0</v>
      </c>
      <c r="J112" s="156">
        <v>0</v>
      </c>
      <c r="K112" s="156">
        <v>25000</v>
      </c>
      <c r="L112" s="444">
        <v>40</v>
      </c>
      <c r="M112" s="444">
        <v>5</v>
      </c>
      <c r="N112" s="444">
        <v>0</v>
      </c>
      <c r="O112" s="444">
        <v>45</v>
      </c>
      <c r="P112" s="415" t="s">
        <v>240</v>
      </c>
      <c r="Q112" s="416" t="s">
        <v>220</v>
      </c>
      <c r="R112" s="75">
        <v>21490</v>
      </c>
      <c r="S112" s="416" t="s">
        <v>957</v>
      </c>
      <c r="T112" s="455" t="s">
        <v>1039</v>
      </c>
      <c r="U112" s="40">
        <v>6</v>
      </c>
      <c r="V112" s="40">
        <v>6.5</v>
      </c>
      <c r="W112" s="40" t="s">
        <v>32</v>
      </c>
      <c r="X112" s="702" t="s">
        <v>221</v>
      </c>
      <c r="Y112" s="416" t="s">
        <v>3032</v>
      </c>
      <c r="Z112" s="416"/>
      <c r="AA112" s="49" t="s">
        <v>1040</v>
      </c>
      <c r="AB112" s="210"/>
      <c r="AC112" s="210"/>
      <c r="AD112" s="210"/>
      <c r="AE112" s="210"/>
      <c r="AF112" s="210"/>
      <c r="AG112" s="210"/>
    </row>
    <row r="113" spans="1:33" s="211" customFormat="1" ht="122.1" customHeight="1">
      <c r="A113" s="55"/>
      <c r="B113" s="56"/>
      <c r="C113" s="766">
        <v>31</v>
      </c>
      <c r="D113" s="495">
        <v>10</v>
      </c>
      <c r="E113" s="389" t="s">
        <v>3793</v>
      </c>
      <c r="F113" s="156">
        <v>0</v>
      </c>
      <c r="G113" s="137">
        <v>20000</v>
      </c>
      <c r="H113" s="156">
        <v>0</v>
      </c>
      <c r="I113" s="156">
        <v>0</v>
      </c>
      <c r="J113" s="156">
        <v>0</v>
      </c>
      <c r="K113" s="156">
        <v>20000</v>
      </c>
      <c r="L113" s="444">
        <v>20</v>
      </c>
      <c r="M113" s="444">
        <v>5</v>
      </c>
      <c r="N113" s="444">
        <v>0</v>
      </c>
      <c r="O113" s="444">
        <v>25</v>
      </c>
      <c r="P113" s="415" t="s">
        <v>240</v>
      </c>
      <c r="Q113" s="416" t="s">
        <v>220</v>
      </c>
      <c r="R113" s="75">
        <v>21641</v>
      </c>
      <c r="S113" s="416" t="s">
        <v>1025</v>
      </c>
      <c r="T113" s="455" t="s">
        <v>1026</v>
      </c>
      <c r="U113" s="40">
        <v>6</v>
      </c>
      <c r="V113" s="40">
        <v>6.5</v>
      </c>
      <c r="W113" s="40" t="s">
        <v>32</v>
      </c>
      <c r="X113" s="702" t="s">
        <v>221</v>
      </c>
      <c r="Y113" s="416" t="s">
        <v>3032</v>
      </c>
      <c r="Z113" s="416"/>
      <c r="AA113" s="49" t="s">
        <v>1040</v>
      </c>
      <c r="AB113" s="210"/>
      <c r="AC113" s="210"/>
      <c r="AD113" s="210"/>
      <c r="AE113" s="210"/>
      <c r="AF113" s="210"/>
      <c r="AG113" s="210"/>
    </row>
    <row r="114" spans="1:33" s="213" customFormat="1" ht="69.75" customHeight="1">
      <c r="A114" s="55"/>
      <c r="B114" s="56"/>
      <c r="C114" s="766">
        <v>32</v>
      </c>
      <c r="D114" s="495">
        <v>1</v>
      </c>
      <c r="E114" s="389" t="s">
        <v>1001</v>
      </c>
      <c r="F114" s="193">
        <v>0</v>
      </c>
      <c r="G114" s="156">
        <v>300000</v>
      </c>
      <c r="H114" s="193">
        <v>0</v>
      </c>
      <c r="I114" s="193">
        <v>0</v>
      </c>
      <c r="J114" s="193">
        <v>0</v>
      </c>
      <c r="K114" s="193">
        <v>300000</v>
      </c>
      <c r="L114" s="444"/>
      <c r="M114" s="444"/>
      <c r="N114" s="444"/>
      <c r="O114" s="444"/>
      <c r="P114" s="49"/>
      <c r="Q114" s="49"/>
      <c r="R114" s="702" t="s">
        <v>1002</v>
      </c>
      <c r="S114" s="416" t="s">
        <v>1003</v>
      </c>
      <c r="T114" s="455" t="s">
        <v>1004</v>
      </c>
      <c r="U114" s="702">
        <v>6</v>
      </c>
      <c r="V114" s="702">
        <v>6.5</v>
      </c>
      <c r="W114" s="702" t="s">
        <v>32</v>
      </c>
      <c r="X114" s="702" t="s">
        <v>394</v>
      </c>
      <c r="Y114" s="416" t="s">
        <v>3032</v>
      </c>
      <c r="AA114" s="291" t="s">
        <v>1005</v>
      </c>
      <c r="AB114" s="212"/>
      <c r="AC114" s="212"/>
      <c r="AD114" s="212"/>
      <c r="AE114" s="212"/>
      <c r="AF114" s="212"/>
      <c r="AG114" s="212"/>
    </row>
    <row r="115" spans="1:33" s="1245" customFormat="1" ht="172.5" customHeight="1">
      <c r="A115" s="1041"/>
      <c r="B115" s="1042"/>
      <c r="C115" s="1147"/>
      <c r="D115" s="1254"/>
      <c r="E115" s="1255" t="s">
        <v>1006</v>
      </c>
      <c r="F115" s="123">
        <v>0</v>
      </c>
      <c r="G115" s="1256">
        <v>39700</v>
      </c>
      <c r="H115" s="123">
        <v>0</v>
      </c>
      <c r="I115" s="123">
        <v>0</v>
      </c>
      <c r="J115" s="123">
        <v>0</v>
      </c>
      <c r="K115" s="123">
        <f t="shared" ref="K115:K122" si="26">SUM(F115,G115,H115,I115,J115)</f>
        <v>39700</v>
      </c>
      <c r="L115" s="1257">
        <v>28</v>
      </c>
      <c r="M115" s="1257">
        <v>4</v>
      </c>
      <c r="N115" s="1257">
        <v>0</v>
      </c>
      <c r="O115" s="1257">
        <v>32</v>
      </c>
      <c r="P115" s="77" t="s">
        <v>398</v>
      </c>
      <c r="Q115" s="77" t="s">
        <v>303</v>
      </c>
      <c r="R115" s="1076">
        <v>21459</v>
      </c>
      <c r="S115" s="657"/>
      <c r="T115" s="1258"/>
      <c r="U115" s="78">
        <v>6</v>
      </c>
      <c r="V115" s="78">
        <v>6.5</v>
      </c>
      <c r="W115" s="78" t="s">
        <v>32</v>
      </c>
      <c r="X115" s="78" t="s">
        <v>394</v>
      </c>
      <c r="Y115" s="416" t="s">
        <v>3032</v>
      </c>
      <c r="AA115" s="329"/>
      <c r="AB115" s="1246"/>
      <c r="AC115" s="1246"/>
      <c r="AD115" s="1246"/>
      <c r="AE115" s="1246"/>
      <c r="AF115" s="1246"/>
      <c r="AG115" s="1246"/>
    </row>
    <row r="116" spans="1:33" s="1245" customFormat="1" ht="180" customHeight="1">
      <c r="A116" s="1041"/>
      <c r="B116" s="1042"/>
      <c r="C116" s="1147"/>
      <c r="D116" s="1254"/>
      <c r="E116" s="1255" t="s">
        <v>1007</v>
      </c>
      <c r="F116" s="123">
        <v>0</v>
      </c>
      <c r="G116" s="1256">
        <v>16400</v>
      </c>
      <c r="H116" s="123">
        <v>0</v>
      </c>
      <c r="I116" s="123">
        <v>0</v>
      </c>
      <c r="J116" s="123">
        <v>0</v>
      </c>
      <c r="K116" s="123">
        <f t="shared" si="26"/>
        <v>16400</v>
      </c>
      <c r="L116" s="1257">
        <v>13</v>
      </c>
      <c r="M116" s="1257">
        <v>2</v>
      </c>
      <c r="N116" s="1257">
        <v>0</v>
      </c>
      <c r="O116" s="1257">
        <v>15</v>
      </c>
      <c r="P116" s="77" t="s">
        <v>398</v>
      </c>
      <c r="Q116" s="77" t="s">
        <v>303</v>
      </c>
      <c r="R116" s="1076">
        <v>21551</v>
      </c>
      <c r="S116" s="657"/>
      <c r="T116" s="1258"/>
      <c r="U116" s="78">
        <v>6</v>
      </c>
      <c r="V116" s="78">
        <v>6.5</v>
      </c>
      <c r="W116" s="78" t="s">
        <v>32</v>
      </c>
      <c r="X116" s="78" t="s">
        <v>394</v>
      </c>
      <c r="Y116" s="416" t="s">
        <v>3032</v>
      </c>
      <c r="AA116" s="329"/>
      <c r="AB116" s="1246"/>
      <c r="AC116" s="1246"/>
      <c r="AD116" s="1246"/>
      <c r="AE116" s="1246"/>
      <c r="AF116" s="1246"/>
      <c r="AG116" s="1246"/>
    </row>
    <row r="117" spans="1:33" s="1245" customFormat="1" ht="180" customHeight="1">
      <c r="A117" s="1041"/>
      <c r="B117" s="1042"/>
      <c r="C117" s="1147"/>
      <c r="D117" s="1254"/>
      <c r="E117" s="1255" t="s">
        <v>1008</v>
      </c>
      <c r="F117" s="123">
        <v>0</v>
      </c>
      <c r="G117" s="1256">
        <v>16400</v>
      </c>
      <c r="H117" s="123">
        <v>0</v>
      </c>
      <c r="I117" s="123">
        <v>0</v>
      </c>
      <c r="J117" s="123">
        <v>0</v>
      </c>
      <c r="K117" s="123">
        <f t="shared" si="26"/>
        <v>16400</v>
      </c>
      <c r="L117" s="1257">
        <v>3</v>
      </c>
      <c r="M117" s="1257">
        <v>2</v>
      </c>
      <c r="N117" s="1257">
        <v>0</v>
      </c>
      <c r="O117" s="1257">
        <v>5</v>
      </c>
      <c r="P117" s="77" t="s">
        <v>398</v>
      </c>
      <c r="Q117" s="77" t="s">
        <v>303</v>
      </c>
      <c r="R117" s="1076">
        <v>21551</v>
      </c>
      <c r="S117" s="657"/>
      <c r="T117" s="1258"/>
      <c r="U117" s="78">
        <v>6</v>
      </c>
      <c r="V117" s="78">
        <v>6.5</v>
      </c>
      <c r="W117" s="78" t="s">
        <v>32</v>
      </c>
      <c r="X117" s="78" t="s">
        <v>394</v>
      </c>
      <c r="Y117" s="416" t="s">
        <v>3032</v>
      </c>
      <c r="AA117" s="329"/>
      <c r="AB117" s="1246"/>
      <c r="AC117" s="1246"/>
      <c r="AD117" s="1246"/>
      <c r="AE117" s="1246"/>
      <c r="AF117" s="1246"/>
      <c r="AG117" s="1246"/>
    </row>
    <row r="118" spans="1:33" s="1245" customFormat="1" ht="180" customHeight="1">
      <c r="A118" s="1041"/>
      <c r="B118" s="1042"/>
      <c r="C118" s="1147"/>
      <c r="D118" s="1254"/>
      <c r="E118" s="1255" t="s">
        <v>1009</v>
      </c>
      <c r="F118" s="123">
        <v>0</v>
      </c>
      <c r="G118" s="1256">
        <v>68200</v>
      </c>
      <c r="H118" s="123">
        <v>0</v>
      </c>
      <c r="I118" s="123">
        <v>0</v>
      </c>
      <c r="J118" s="123">
        <v>0</v>
      </c>
      <c r="K118" s="123">
        <f t="shared" si="26"/>
        <v>68200</v>
      </c>
      <c r="L118" s="1257">
        <v>28</v>
      </c>
      <c r="M118" s="1257">
        <v>4</v>
      </c>
      <c r="N118" s="1257">
        <v>0</v>
      </c>
      <c r="O118" s="1257">
        <v>32</v>
      </c>
      <c r="P118" s="77" t="s">
        <v>398</v>
      </c>
      <c r="Q118" s="77" t="s">
        <v>303</v>
      </c>
      <c r="R118" s="1076">
        <v>21551</v>
      </c>
      <c r="S118" s="657"/>
      <c r="T118" s="1258"/>
      <c r="U118" s="78">
        <v>6</v>
      </c>
      <c r="V118" s="78">
        <v>6.5</v>
      </c>
      <c r="W118" s="78" t="s">
        <v>32</v>
      </c>
      <c r="X118" s="78" t="s">
        <v>394</v>
      </c>
      <c r="Y118" s="416" t="s">
        <v>3032</v>
      </c>
      <c r="AA118" s="329"/>
      <c r="AB118" s="1246"/>
      <c r="AC118" s="1246"/>
      <c r="AD118" s="1246"/>
      <c r="AE118" s="1246"/>
      <c r="AF118" s="1246"/>
      <c r="AG118" s="1246"/>
    </row>
    <row r="119" spans="1:33" s="1245" customFormat="1" ht="180" customHeight="1">
      <c r="A119" s="1041"/>
      <c r="B119" s="1042"/>
      <c r="C119" s="1147"/>
      <c r="D119" s="1254"/>
      <c r="E119" s="1255" t="s">
        <v>1010</v>
      </c>
      <c r="F119" s="123">
        <v>0</v>
      </c>
      <c r="G119" s="1256">
        <v>40500</v>
      </c>
      <c r="H119" s="123">
        <v>0</v>
      </c>
      <c r="I119" s="123">
        <v>0</v>
      </c>
      <c r="J119" s="123">
        <v>0</v>
      </c>
      <c r="K119" s="123">
        <f t="shared" si="26"/>
        <v>40500</v>
      </c>
      <c r="L119" s="1257">
        <v>28</v>
      </c>
      <c r="M119" s="1257">
        <v>6</v>
      </c>
      <c r="N119" s="1257">
        <v>0</v>
      </c>
      <c r="O119" s="1257">
        <v>34</v>
      </c>
      <c r="P119" s="77" t="s">
        <v>398</v>
      </c>
      <c r="Q119" s="77" t="s">
        <v>303</v>
      </c>
      <c r="R119" s="1076">
        <v>21641</v>
      </c>
      <c r="S119" s="657"/>
      <c r="T119" s="1258"/>
      <c r="U119" s="78">
        <v>6</v>
      </c>
      <c r="V119" s="78">
        <v>6.5</v>
      </c>
      <c r="W119" s="78" t="s">
        <v>32</v>
      </c>
      <c r="X119" s="78" t="s">
        <v>394</v>
      </c>
      <c r="Y119" s="416" t="s">
        <v>3032</v>
      </c>
      <c r="AA119" s="329"/>
      <c r="AB119" s="1246"/>
      <c r="AC119" s="1246"/>
      <c r="AD119" s="1246"/>
      <c r="AE119" s="1246"/>
      <c r="AF119" s="1246"/>
      <c r="AG119" s="1246"/>
    </row>
    <row r="120" spans="1:33" s="1245" customFormat="1" ht="180" customHeight="1">
      <c r="A120" s="1041"/>
      <c r="B120" s="1042"/>
      <c r="C120" s="1147"/>
      <c r="D120" s="1254"/>
      <c r="E120" s="1255" t="s">
        <v>1011</v>
      </c>
      <c r="F120" s="123">
        <v>0</v>
      </c>
      <c r="G120" s="1256">
        <v>55800</v>
      </c>
      <c r="H120" s="123">
        <v>0</v>
      </c>
      <c r="I120" s="123">
        <v>0</v>
      </c>
      <c r="J120" s="123">
        <v>0</v>
      </c>
      <c r="K120" s="123">
        <f t="shared" si="26"/>
        <v>55800</v>
      </c>
      <c r="L120" s="1257">
        <v>40</v>
      </c>
      <c r="M120" s="1257">
        <v>10</v>
      </c>
      <c r="N120" s="1257">
        <v>0</v>
      </c>
      <c r="O120" s="1257">
        <v>50</v>
      </c>
      <c r="P120" s="77" t="s">
        <v>398</v>
      </c>
      <c r="Q120" s="77" t="s">
        <v>303</v>
      </c>
      <c r="R120" s="1076">
        <v>21459</v>
      </c>
      <c r="S120" s="657"/>
      <c r="T120" s="1258"/>
      <c r="U120" s="78">
        <v>6</v>
      </c>
      <c r="V120" s="78">
        <v>6.5</v>
      </c>
      <c r="W120" s="78" t="s">
        <v>32</v>
      </c>
      <c r="X120" s="78" t="s">
        <v>394</v>
      </c>
      <c r="Y120" s="416" t="s">
        <v>3032</v>
      </c>
      <c r="AA120" s="329"/>
      <c r="AB120" s="1246"/>
      <c r="AC120" s="1246"/>
      <c r="AD120" s="1246"/>
      <c r="AE120" s="1246"/>
      <c r="AF120" s="1246"/>
      <c r="AG120" s="1246"/>
    </row>
    <row r="121" spans="1:33" s="1245" customFormat="1" ht="159.75" customHeight="1">
      <c r="A121" s="1041"/>
      <c r="B121" s="1042"/>
      <c r="C121" s="1147"/>
      <c r="D121" s="1254"/>
      <c r="E121" s="1255" t="s">
        <v>1012</v>
      </c>
      <c r="F121" s="123">
        <v>0</v>
      </c>
      <c r="G121" s="1256">
        <v>22100</v>
      </c>
      <c r="H121" s="123">
        <v>0</v>
      </c>
      <c r="I121" s="123">
        <v>0</v>
      </c>
      <c r="J121" s="123">
        <v>0</v>
      </c>
      <c r="K121" s="123">
        <f t="shared" si="26"/>
        <v>22100</v>
      </c>
      <c r="L121" s="1257">
        <v>35</v>
      </c>
      <c r="M121" s="1257">
        <v>10</v>
      </c>
      <c r="N121" s="1257">
        <v>0</v>
      </c>
      <c r="O121" s="1257">
        <v>45</v>
      </c>
      <c r="P121" s="77" t="s">
        <v>398</v>
      </c>
      <c r="Q121" s="77" t="s">
        <v>303</v>
      </c>
      <c r="R121" s="1076">
        <v>21641</v>
      </c>
      <c r="S121" s="657"/>
      <c r="T121" s="1258"/>
      <c r="U121" s="78">
        <v>6</v>
      </c>
      <c r="V121" s="78">
        <v>6.5</v>
      </c>
      <c r="W121" s="78" t="s">
        <v>32</v>
      </c>
      <c r="X121" s="78" t="s">
        <v>394</v>
      </c>
      <c r="Y121" s="416" t="s">
        <v>3032</v>
      </c>
      <c r="AA121" s="329"/>
      <c r="AB121" s="1246"/>
      <c r="AC121" s="1246"/>
      <c r="AD121" s="1246"/>
      <c r="AE121" s="1246"/>
      <c r="AF121" s="1246"/>
      <c r="AG121" s="1246"/>
    </row>
    <row r="122" spans="1:33" s="1245" customFormat="1" ht="168.75" customHeight="1">
      <c r="A122" s="1041"/>
      <c r="B122" s="1042"/>
      <c r="C122" s="1147"/>
      <c r="D122" s="1254"/>
      <c r="E122" s="1255" t="s">
        <v>1013</v>
      </c>
      <c r="F122" s="123">
        <v>0</v>
      </c>
      <c r="G122" s="1256">
        <v>40900</v>
      </c>
      <c r="H122" s="123">
        <v>0</v>
      </c>
      <c r="I122" s="123">
        <v>0</v>
      </c>
      <c r="J122" s="123">
        <v>0</v>
      </c>
      <c r="K122" s="123">
        <f t="shared" si="26"/>
        <v>40900</v>
      </c>
      <c r="L122" s="1257">
        <v>40</v>
      </c>
      <c r="M122" s="1257">
        <v>10</v>
      </c>
      <c r="N122" s="1257">
        <v>0</v>
      </c>
      <c r="O122" s="1257">
        <v>50</v>
      </c>
      <c r="P122" s="77" t="s">
        <v>398</v>
      </c>
      <c r="Q122" s="77" t="s">
        <v>303</v>
      </c>
      <c r="R122" s="1076">
        <v>21459</v>
      </c>
      <c r="S122" s="657"/>
      <c r="T122" s="1258"/>
      <c r="U122" s="78">
        <v>6</v>
      </c>
      <c r="V122" s="78">
        <v>6.5</v>
      </c>
      <c r="W122" s="78" t="s">
        <v>32</v>
      </c>
      <c r="X122" s="78" t="s">
        <v>394</v>
      </c>
      <c r="Y122" s="416" t="s">
        <v>3032</v>
      </c>
      <c r="AA122" s="51"/>
      <c r="AB122" s="1246"/>
      <c r="AC122" s="1246"/>
      <c r="AD122" s="1246"/>
      <c r="AE122" s="1246"/>
      <c r="AF122" s="1246"/>
      <c r="AG122" s="1246"/>
    </row>
    <row r="123" spans="1:33" s="213" customFormat="1" ht="125.1" customHeight="1">
      <c r="A123" s="55"/>
      <c r="B123" s="56"/>
      <c r="C123" s="766">
        <v>33</v>
      </c>
      <c r="D123" s="503">
        <v>9</v>
      </c>
      <c r="E123" s="504" t="s">
        <v>3856</v>
      </c>
      <c r="F123" s="348">
        <v>0</v>
      </c>
      <c r="G123" s="348">
        <v>0</v>
      </c>
      <c r="H123" s="193">
        <v>0</v>
      </c>
      <c r="I123" s="193">
        <v>0</v>
      </c>
      <c r="J123" s="193">
        <v>0</v>
      </c>
      <c r="K123" s="193">
        <v>0</v>
      </c>
      <c r="L123" s="71">
        <v>30</v>
      </c>
      <c r="M123" s="71">
        <v>5</v>
      </c>
      <c r="N123" s="71">
        <v>0</v>
      </c>
      <c r="O123" s="444">
        <v>35</v>
      </c>
      <c r="P123" s="415" t="s">
        <v>240</v>
      </c>
      <c r="Q123" s="416" t="s">
        <v>220</v>
      </c>
      <c r="R123" s="234">
        <v>21671</v>
      </c>
      <c r="S123" s="415" t="s">
        <v>948</v>
      </c>
      <c r="T123" s="184" t="s">
        <v>949</v>
      </c>
      <c r="U123" s="57">
        <v>6</v>
      </c>
      <c r="V123" s="57">
        <v>6.5</v>
      </c>
      <c r="W123" s="57" t="s">
        <v>32</v>
      </c>
      <c r="X123" s="702" t="s">
        <v>394</v>
      </c>
      <c r="Y123" s="416" t="s">
        <v>3032</v>
      </c>
      <c r="Z123" s="702" t="s">
        <v>1556</v>
      </c>
      <c r="AA123" s="415" t="s">
        <v>950</v>
      </c>
      <c r="AB123" s="212"/>
      <c r="AC123" s="212"/>
      <c r="AD123" s="212"/>
      <c r="AE123" s="212"/>
      <c r="AF123" s="212"/>
      <c r="AG123" s="212"/>
    </row>
    <row r="124" spans="1:33" s="213" customFormat="1" ht="125.1" customHeight="1">
      <c r="A124" s="55"/>
      <c r="B124" s="56"/>
      <c r="C124" s="766">
        <v>34</v>
      </c>
      <c r="D124" s="503">
        <v>11</v>
      </c>
      <c r="E124" s="504" t="s">
        <v>1014</v>
      </c>
      <c r="F124" s="348">
        <v>0</v>
      </c>
      <c r="G124" s="348">
        <v>0</v>
      </c>
      <c r="H124" s="193">
        <v>0</v>
      </c>
      <c r="I124" s="193">
        <v>0</v>
      </c>
      <c r="J124" s="193">
        <v>0</v>
      </c>
      <c r="K124" s="193">
        <v>0</v>
      </c>
      <c r="L124" s="71">
        <v>30</v>
      </c>
      <c r="M124" s="71">
        <v>6</v>
      </c>
      <c r="N124" s="71">
        <v>0</v>
      </c>
      <c r="O124" s="444">
        <v>36</v>
      </c>
      <c r="P124" s="415" t="s">
        <v>240</v>
      </c>
      <c r="Q124" s="416" t="s">
        <v>220</v>
      </c>
      <c r="R124" s="234">
        <v>21732</v>
      </c>
      <c r="S124" s="415" t="s">
        <v>1015</v>
      </c>
      <c r="T124" s="184" t="s">
        <v>958</v>
      </c>
      <c r="U124" s="57">
        <v>6</v>
      </c>
      <c r="V124" s="57">
        <v>6.5</v>
      </c>
      <c r="W124" s="57" t="s">
        <v>32</v>
      </c>
      <c r="X124" s="702" t="s">
        <v>394</v>
      </c>
      <c r="Y124" s="416" t="s">
        <v>3032</v>
      </c>
      <c r="Z124" s="702" t="s">
        <v>1556</v>
      </c>
      <c r="AA124" s="415" t="s">
        <v>950</v>
      </c>
      <c r="AB124" s="212"/>
      <c r="AC124" s="212"/>
      <c r="AD124" s="212"/>
      <c r="AE124" s="212"/>
      <c r="AF124" s="212"/>
      <c r="AG124" s="212"/>
    </row>
    <row r="125" spans="1:33" s="213" customFormat="1" ht="156" customHeight="1">
      <c r="A125" s="55"/>
      <c r="B125" s="56"/>
      <c r="C125" s="766">
        <v>35</v>
      </c>
      <c r="D125" s="505">
        <v>6</v>
      </c>
      <c r="E125" s="482" t="s">
        <v>1017</v>
      </c>
      <c r="F125" s="156">
        <v>0</v>
      </c>
      <c r="G125" s="72">
        <v>130000</v>
      </c>
      <c r="H125" s="156">
        <v>0</v>
      </c>
      <c r="I125" s="156">
        <v>0</v>
      </c>
      <c r="J125" s="156">
        <v>0</v>
      </c>
      <c r="K125" s="156">
        <v>130000</v>
      </c>
      <c r="L125" s="71">
        <v>15</v>
      </c>
      <c r="M125" s="71">
        <v>5</v>
      </c>
      <c r="N125" s="71" t="s">
        <v>525</v>
      </c>
      <c r="O125" s="71">
        <v>20</v>
      </c>
      <c r="P125" s="415" t="s">
        <v>1018</v>
      </c>
      <c r="Q125" s="415" t="s">
        <v>1019</v>
      </c>
      <c r="R125" s="184" t="s">
        <v>1020</v>
      </c>
      <c r="S125" s="415" t="s">
        <v>1021</v>
      </c>
      <c r="T125" s="1259" t="s">
        <v>1022</v>
      </c>
      <c r="U125" s="57">
        <v>6</v>
      </c>
      <c r="V125" s="57">
        <v>6.5</v>
      </c>
      <c r="W125" s="57" t="s">
        <v>32</v>
      </c>
      <c r="X125" s="702" t="s">
        <v>221</v>
      </c>
      <c r="Y125" s="416" t="s">
        <v>3032</v>
      </c>
      <c r="Z125" s="416"/>
      <c r="AA125" s="415" t="s">
        <v>1023</v>
      </c>
      <c r="AB125" s="212"/>
      <c r="AC125" s="212"/>
      <c r="AD125" s="212"/>
      <c r="AE125" s="212"/>
      <c r="AF125" s="212"/>
      <c r="AG125" s="212"/>
    </row>
    <row r="126" spans="1:33" s="213" customFormat="1" ht="125.1" customHeight="1">
      <c r="A126" s="55"/>
      <c r="B126" s="56"/>
      <c r="C126" s="766">
        <v>36</v>
      </c>
      <c r="D126" s="506">
        <v>7</v>
      </c>
      <c r="E126" s="478" t="s">
        <v>3794</v>
      </c>
      <c r="F126" s="156">
        <v>0</v>
      </c>
      <c r="G126" s="137">
        <v>30000</v>
      </c>
      <c r="H126" s="156">
        <v>0</v>
      </c>
      <c r="I126" s="156">
        <v>0</v>
      </c>
      <c r="J126" s="156">
        <v>0</v>
      </c>
      <c r="K126" s="156">
        <v>30000</v>
      </c>
      <c r="L126" s="444">
        <v>27</v>
      </c>
      <c r="M126" s="444">
        <v>3</v>
      </c>
      <c r="N126" s="444">
        <v>0</v>
      </c>
      <c r="O126" s="71">
        <v>30</v>
      </c>
      <c r="P126" s="415" t="s">
        <v>240</v>
      </c>
      <c r="Q126" s="416" t="s">
        <v>220</v>
      </c>
      <c r="R126" s="75">
        <v>21732</v>
      </c>
      <c r="S126" s="416" t="s">
        <v>998</v>
      </c>
      <c r="T126" s="455" t="s">
        <v>999</v>
      </c>
      <c r="U126" s="702">
        <v>6</v>
      </c>
      <c r="V126" s="702">
        <v>6.5</v>
      </c>
      <c r="W126" s="702" t="s">
        <v>32</v>
      </c>
      <c r="X126" s="702" t="s">
        <v>221</v>
      </c>
      <c r="Y126" s="416" t="s">
        <v>3032</v>
      </c>
      <c r="Z126" s="416"/>
      <c r="AA126" s="416" t="s">
        <v>996</v>
      </c>
      <c r="AB126" s="212"/>
      <c r="AC126" s="212"/>
      <c r="AD126" s="212"/>
      <c r="AE126" s="212"/>
      <c r="AF126" s="212"/>
      <c r="AG126" s="212"/>
    </row>
    <row r="127" spans="1:33" s="213" customFormat="1" ht="125.1" customHeight="1">
      <c r="A127" s="55"/>
      <c r="B127" s="56"/>
      <c r="C127" s="766">
        <v>37</v>
      </c>
      <c r="D127" s="506">
        <v>8</v>
      </c>
      <c r="E127" s="478" t="s">
        <v>3795</v>
      </c>
      <c r="F127" s="156">
        <v>0</v>
      </c>
      <c r="G127" s="137">
        <v>30000</v>
      </c>
      <c r="H127" s="156">
        <v>0</v>
      </c>
      <c r="I127" s="156">
        <v>0</v>
      </c>
      <c r="J127" s="156">
        <v>0</v>
      </c>
      <c r="K127" s="156">
        <v>30000</v>
      </c>
      <c r="L127" s="444">
        <v>27</v>
      </c>
      <c r="M127" s="444">
        <v>3</v>
      </c>
      <c r="N127" s="444">
        <v>0</v>
      </c>
      <c r="O127" s="444">
        <v>30</v>
      </c>
      <c r="P127" s="415" t="s">
        <v>240</v>
      </c>
      <c r="Q127" s="416" t="s">
        <v>220</v>
      </c>
      <c r="R127" s="75">
        <v>21582</v>
      </c>
      <c r="S127" s="416" t="s">
        <v>998</v>
      </c>
      <c r="T127" s="455" t="s">
        <v>999</v>
      </c>
      <c r="U127" s="702">
        <v>6</v>
      </c>
      <c r="V127" s="702">
        <v>6.5</v>
      </c>
      <c r="W127" s="702" t="s">
        <v>32</v>
      </c>
      <c r="X127" s="702" t="s">
        <v>221</v>
      </c>
      <c r="Y127" s="416" t="s">
        <v>3032</v>
      </c>
      <c r="Z127" s="416"/>
      <c r="AA127" s="416" t="s">
        <v>996</v>
      </c>
      <c r="AB127" s="212"/>
      <c r="AC127" s="212"/>
      <c r="AD127" s="212"/>
      <c r="AE127" s="212"/>
      <c r="AF127" s="212"/>
      <c r="AG127" s="212"/>
    </row>
    <row r="128" spans="1:33" s="213" customFormat="1" ht="125.1" customHeight="1">
      <c r="A128" s="55"/>
      <c r="B128" s="56"/>
      <c r="C128" s="766">
        <v>38</v>
      </c>
      <c r="D128" s="489">
        <v>11</v>
      </c>
      <c r="E128" s="454" t="s">
        <v>1024</v>
      </c>
      <c r="F128" s="156">
        <v>0</v>
      </c>
      <c r="G128" s="72">
        <v>100000</v>
      </c>
      <c r="H128" s="156">
        <v>0</v>
      </c>
      <c r="I128" s="156">
        <v>0</v>
      </c>
      <c r="J128" s="156">
        <v>0</v>
      </c>
      <c r="K128" s="156">
        <v>100000</v>
      </c>
      <c r="L128" s="71">
        <v>25</v>
      </c>
      <c r="M128" s="71">
        <v>10</v>
      </c>
      <c r="N128" s="71">
        <v>0</v>
      </c>
      <c r="O128" s="71">
        <v>35</v>
      </c>
      <c r="P128" s="415" t="s">
        <v>240</v>
      </c>
      <c r="Q128" s="416" t="s">
        <v>220</v>
      </c>
      <c r="R128" s="234">
        <v>21732</v>
      </c>
      <c r="S128" s="415" t="s">
        <v>1025</v>
      </c>
      <c r="T128" s="184" t="s">
        <v>1026</v>
      </c>
      <c r="U128" s="57">
        <v>6</v>
      </c>
      <c r="V128" s="57">
        <v>6.5</v>
      </c>
      <c r="W128" s="57" t="s">
        <v>32</v>
      </c>
      <c r="X128" s="702" t="s">
        <v>221</v>
      </c>
      <c r="Y128" s="416" t="s">
        <v>3032</v>
      </c>
      <c r="Z128" s="416"/>
      <c r="AA128" s="1260" t="s">
        <v>1027</v>
      </c>
      <c r="AB128" s="212"/>
      <c r="AC128" s="212"/>
      <c r="AD128" s="212"/>
      <c r="AE128" s="212"/>
      <c r="AF128" s="212"/>
      <c r="AG128" s="212"/>
    </row>
    <row r="129" spans="1:33" s="213" customFormat="1" ht="125.1" customHeight="1">
      <c r="A129" s="55"/>
      <c r="B129" s="56"/>
      <c r="C129" s="766">
        <v>39</v>
      </c>
      <c r="D129" s="506">
        <v>24</v>
      </c>
      <c r="E129" s="478" t="s">
        <v>3796</v>
      </c>
      <c r="F129" s="178">
        <v>0</v>
      </c>
      <c r="G129" s="178">
        <v>0</v>
      </c>
      <c r="H129" s="178">
        <v>0</v>
      </c>
      <c r="I129" s="178">
        <v>0</v>
      </c>
      <c r="J129" s="178">
        <v>0</v>
      </c>
      <c r="K129" s="113">
        <v>0</v>
      </c>
      <c r="L129" s="444">
        <v>20</v>
      </c>
      <c r="M129" s="444">
        <v>5</v>
      </c>
      <c r="N129" s="444">
        <v>0</v>
      </c>
      <c r="O129" s="444">
        <v>25</v>
      </c>
      <c r="P129" s="416" t="s">
        <v>240</v>
      </c>
      <c r="Q129" s="416" t="s">
        <v>220</v>
      </c>
      <c r="R129" s="75">
        <v>21671</v>
      </c>
      <c r="S129" s="416" t="s">
        <v>1028</v>
      </c>
      <c r="T129" s="455" t="s">
        <v>1029</v>
      </c>
      <c r="U129" s="702">
        <v>6</v>
      </c>
      <c r="V129" s="702">
        <v>6.5</v>
      </c>
      <c r="W129" s="702" t="s">
        <v>32</v>
      </c>
      <c r="X129" s="702" t="s">
        <v>221</v>
      </c>
      <c r="Y129" s="416" t="s">
        <v>3032</v>
      </c>
      <c r="Z129" s="416" t="s">
        <v>1556</v>
      </c>
      <c r="AA129" s="416" t="s">
        <v>959</v>
      </c>
      <c r="AB129" s="212"/>
      <c r="AC129" s="212"/>
      <c r="AD129" s="212"/>
      <c r="AE129" s="212"/>
      <c r="AF129" s="212"/>
      <c r="AG129" s="212"/>
    </row>
    <row r="130" spans="1:33" s="213" customFormat="1" ht="125.1" customHeight="1">
      <c r="A130" s="55"/>
      <c r="B130" s="56"/>
      <c r="C130" s="766">
        <v>40</v>
      </c>
      <c r="D130" s="506">
        <v>26</v>
      </c>
      <c r="E130" s="478" t="s">
        <v>1030</v>
      </c>
      <c r="F130" s="178">
        <v>0</v>
      </c>
      <c r="G130" s="178">
        <v>0</v>
      </c>
      <c r="H130" s="156">
        <v>0</v>
      </c>
      <c r="I130" s="156">
        <v>0</v>
      </c>
      <c r="J130" s="156">
        <v>0</v>
      </c>
      <c r="K130" s="156">
        <v>0</v>
      </c>
      <c r="L130" s="444">
        <v>20</v>
      </c>
      <c r="M130" s="444">
        <v>5</v>
      </c>
      <c r="N130" s="444">
        <v>0</v>
      </c>
      <c r="O130" s="444">
        <v>25</v>
      </c>
      <c r="P130" s="416" t="s">
        <v>240</v>
      </c>
      <c r="Q130" s="416" t="s">
        <v>220</v>
      </c>
      <c r="R130" s="75">
        <v>21551</v>
      </c>
      <c r="S130" s="416" t="s">
        <v>957</v>
      </c>
      <c r="T130" s="455" t="s">
        <v>958</v>
      </c>
      <c r="U130" s="702">
        <v>6</v>
      </c>
      <c r="V130" s="702">
        <v>6.5</v>
      </c>
      <c r="W130" s="702" t="s">
        <v>32</v>
      </c>
      <c r="X130" s="702" t="s">
        <v>221</v>
      </c>
      <c r="Y130" s="416" t="s">
        <v>3032</v>
      </c>
      <c r="Z130" s="416" t="s">
        <v>1556</v>
      </c>
      <c r="AA130" s="416" t="s">
        <v>959</v>
      </c>
      <c r="AB130" s="212"/>
      <c r="AC130" s="212"/>
      <c r="AD130" s="212"/>
      <c r="AE130" s="212"/>
      <c r="AF130" s="212"/>
      <c r="AG130" s="212"/>
    </row>
    <row r="131" spans="1:33" s="213" customFormat="1" ht="125.1" customHeight="1">
      <c r="A131" s="55"/>
      <c r="B131" s="56"/>
      <c r="C131" s="766">
        <v>41</v>
      </c>
      <c r="D131" s="506">
        <v>28</v>
      </c>
      <c r="E131" s="478" t="s">
        <v>3831</v>
      </c>
      <c r="F131" s="178">
        <v>0</v>
      </c>
      <c r="G131" s="178">
        <v>0</v>
      </c>
      <c r="H131" s="156">
        <v>0</v>
      </c>
      <c r="I131" s="156">
        <v>0</v>
      </c>
      <c r="J131" s="156">
        <v>0</v>
      </c>
      <c r="K131" s="156">
        <v>0</v>
      </c>
      <c r="L131" s="444">
        <v>30</v>
      </c>
      <c r="M131" s="444">
        <v>5</v>
      </c>
      <c r="N131" s="444">
        <v>0</v>
      </c>
      <c r="O131" s="444">
        <v>35</v>
      </c>
      <c r="P131" s="416" t="s">
        <v>240</v>
      </c>
      <c r="Q131" s="416" t="s">
        <v>220</v>
      </c>
      <c r="R131" s="75">
        <v>21732</v>
      </c>
      <c r="S131" s="416" t="s">
        <v>941</v>
      </c>
      <c r="T131" s="455" t="s">
        <v>942</v>
      </c>
      <c r="U131" s="702">
        <v>6</v>
      </c>
      <c r="V131" s="702">
        <v>6.5</v>
      </c>
      <c r="W131" s="702" t="s">
        <v>32</v>
      </c>
      <c r="X131" s="702" t="s">
        <v>221</v>
      </c>
      <c r="Y131" s="416" t="s">
        <v>3032</v>
      </c>
      <c r="Z131" s="416" t="s">
        <v>1556</v>
      </c>
      <c r="AA131" s="416" t="s">
        <v>959</v>
      </c>
      <c r="AB131" s="212"/>
      <c r="AC131" s="212"/>
      <c r="AD131" s="212"/>
      <c r="AE131" s="212"/>
      <c r="AF131" s="212"/>
      <c r="AG131" s="212"/>
    </row>
    <row r="132" spans="1:33" s="211" customFormat="1" ht="125.1" customHeight="1">
      <c r="A132" s="55"/>
      <c r="B132" s="56"/>
      <c r="C132" s="766">
        <v>42</v>
      </c>
      <c r="D132" s="489">
        <v>4</v>
      </c>
      <c r="E132" s="454" t="s">
        <v>3797</v>
      </c>
      <c r="F132" s="110">
        <v>0</v>
      </c>
      <c r="G132" s="113">
        <v>60000</v>
      </c>
      <c r="H132" s="110">
        <v>0</v>
      </c>
      <c r="I132" s="110">
        <v>0</v>
      </c>
      <c r="J132" s="110">
        <v>0</v>
      </c>
      <c r="K132" s="110">
        <v>60000</v>
      </c>
      <c r="L132" s="71">
        <v>300</v>
      </c>
      <c r="M132" s="71">
        <v>32</v>
      </c>
      <c r="N132" s="71" t="s">
        <v>525</v>
      </c>
      <c r="O132" s="71">
        <v>332</v>
      </c>
      <c r="P132" s="415" t="s">
        <v>240</v>
      </c>
      <c r="Q132" s="416" t="s">
        <v>220</v>
      </c>
      <c r="R132" s="184" t="s">
        <v>1195</v>
      </c>
      <c r="S132" s="415" t="s">
        <v>1183</v>
      </c>
      <c r="T132" s="57" t="s">
        <v>1184</v>
      </c>
      <c r="U132" s="40">
        <v>6</v>
      </c>
      <c r="V132" s="40">
        <v>6.5</v>
      </c>
      <c r="W132" s="40" t="s">
        <v>32</v>
      </c>
      <c r="X132" s="57" t="s">
        <v>394</v>
      </c>
      <c r="Y132" s="415" t="s">
        <v>1078</v>
      </c>
      <c r="Z132" s="210"/>
      <c r="AA132" s="210"/>
      <c r="AB132" s="210"/>
      <c r="AC132" s="210"/>
      <c r="AD132" s="210"/>
      <c r="AE132" s="210"/>
      <c r="AF132" s="210"/>
      <c r="AG132" s="210"/>
    </row>
    <row r="133" spans="1:33" s="213" customFormat="1" ht="125.1" customHeight="1">
      <c r="A133" s="55"/>
      <c r="B133" s="56"/>
      <c r="C133" s="766">
        <v>43</v>
      </c>
      <c r="D133" s="489">
        <v>28</v>
      </c>
      <c r="E133" s="454" t="s">
        <v>1207</v>
      </c>
      <c r="F133" s="110">
        <v>0</v>
      </c>
      <c r="G133" s="110">
        <v>0</v>
      </c>
      <c r="H133" s="110">
        <v>0</v>
      </c>
      <c r="I133" s="110">
        <v>0</v>
      </c>
      <c r="J133" s="110">
        <v>50000</v>
      </c>
      <c r="K133" s="110">
        <v>50000</v>
      </c>
      <c r="L133" s="71">
        <v>280</v>
      </c>
      <c r="M133" s="71">
        <v>30</v>
      </c>
      <c r="N133" s="71" t="s">
        <v>525</v>
      </c>
      <c r="O133" s="71">
        <v>310</v>
      </c>
      <c r="P133" s="66" t="s">
        <v>2954</v>
      </c>
      <c r="Q133" s="416" t="s">
        <v>220</v>
      </c>
      <c r="R133" s="184" t="s">
        <v>1208</v>
      </c>
      <c r="S133" s="415" t="s">
        <v>1080</v>
      </c>
      <c r="T133" s="57" t="s">
        <v>1081</v>
      </c>
      <c r="U133" s="57">
        <v>6</v>
      </c>
      <c r="V133" s="57">
        <v>6.5</v>
      </c>
      <c r="W133" s="57" t="s">
        <v>32</v>
      </c>
      <c r="X133" s="57" t="s">
        <v>394</v>
      </c>
      <c r="Y133" s="415" t="s">
        <v>1078</v>
      </c>
      <c r="Z133" s="48"/>
      <c r="AA133" s="212"/>
      <c r="AB133" s="212"/>
      <c r="AC133" s="212"/>
      <c r="AD133" s="212"/>
      <c r="AE133" s="212"/>
      <c r="AF133" s="212"/>
      <c r="AG133" s="212"/>
    </row>
    <row r="134" spans="1:33" s="211" customFormat="1" ht="409.5" customHeight="1">
      <c r="A134" s="55"/>
      <c r="B134" s="56"/>
      <c r="C134" s="766">
        <v>44</v>
      </c>
      <c r="D134" s="489">
        <v>6</v>
      </c>
      <c r="E134" s="454" t="s">
        <v>3798</v>
      </c>
      <c r="F134" s="110">
        <v>0</v>
      </c>
      <c r="G134" s="113">
        <v>10000</v>
      </c>
      <c r="H134" s="110">
        <v>0</v>
      </c>
      <c r="I134" s="110">
        <v>0</v>
      </c>
      <c r="J134" s="110">
        <v>0</v>
      </c>
      <c r="K134" s="110">
        <v>10000</v>
      </c>
      <c r="L134" s="71">
        <v>38</v>
      </c>
      <c r="M134" s="71">
        <v>7</v>
      </c>
      <c r="N134" s="71">
        <v>0</v>
      </c>
      <c r="O134" s="71">
        <v>45</v>
      </c>
      <c r="P134" s="415" t="s">
        <v>3395</v>
      </c>
      <c r="Q134" s="66" t="s">
        <v>3692</v>
      </c>
      <c r="R134" s="234">
        <v>240848</v>
      </c>
      <c r="S134" s="415" t="s">
        <v>1210</v>
      </c>
      <c r="T134" s="57" t="s">
        <v>1122</v>
      </c>
      <c r="U134" s="40">
        <v>6</v>
      </c>
      <c r="V134" s="40">
        <v>6.5</v>
      </c>
      <c r="W134" s="40" t="s">
        <v>32</v>
      </c>
      <c r="X134" s="57" t="s">
        <v>394</v>
      </c>
      <c r="Y134" s="415" t="s">
        <v>1078</v>
      </c>
      <c r="Z134" s="210"/>
      <c r="AA134" s="210"/>
      <c r="AB134" s="210"/>
      <c r="AC134" s="210"/>
      <c r="AD134" s="210"/>
      <c r="AE134" s="210"/>
      <c r="AF134" s="210"/>
      <c r="AG134" s="210"/>
    </row>
    <row r="135" spans="1:33" s="213" customFormat="1" ht="127.5" customHeight="1">
      <c r="A135" s="55"/>
      <c r="B135" s="56"/>
      <c r="C135" s="766">
        <v>45</v>
      </c>
      <c r="D135" s="490">
        <v>1</v>
      </c>
      <c r="E135" s="491" t="s">
        <v>1603</v>
      </c>
      <c r="F135" s="193">
        <v>0</v>
      </c>
      <c r="G135" s="156">
        <v>30000</v>
      </c>
      <c r="H135" s="193">
        <v>0</v>
      </c>
      <c r="I135" s="193">
        <v>0</v>
      </c>
      <c r="J135" s="193">
        <v>0</v>
      </c>
      <c r="K135" s="193">
        <v>30000</v>
      </c>
      <c r="L135" s="1142">
        <v>20</v>
      </c>
      <c r="M135" s="1142">
        <v>5</v>
      </c>
      <c r="N135" s="1142">
        <v>5</v>
      </c>
      <c r="O135" s="1142">
        <v>30</v>
      </c>
      <c r="P135" s="416" t="s">
        <v>240</v>
      </c>
      <c r="Q135" s="416" t="s">
        <v>220</v>
      </c>
      <c r="R135" s="75">
        <v>21610</v>
      </c>
      <c r="S135" s="1143" t="s">
        <v>1601</v>
      </c>
      <c r="T135" s="154" t="s">
        <v>1604</v>
      </c>
      <c r="U135" s="154">
        <v>6</v>
      </c>
      <c r="V135" s="154">
        <v>6.5</v>
      </c>
      <c r="W135" s="154" t="s">
        <v>32</v>
      </c>
      <c r="X135" s="57" t="s">
        <v>221</v>
      </c>
      <c r="Y135" s="415" t="s">
        <v>1434</v>
      </c>
      <c r="Z135" s="212"/>
      <c r="AA135" s="212"/>
      <c r="AB135" s="212"/>
      <c r="AC135" s="212"/>
      <c r="AD135" s="212"/>
      <c r="AE135" s="212"/>
      <c r="AF135" s="212"/>
      <c r="AG135" s="212"/>
    </row>
    <row r="136" spans="1:33" s="213" customFormat="1" ht="117.75" customHeight="1">
      <c r="A136" s="55"/>
      <c r="B136" s="56"/>
      <c r="C136" s="766">
        <v>46</v>
      </c>
      <c r="D136" s="490">
        <v>24</v>
      </c>
      <c r="E136" s="483" t="s">
        <v>1605</v>
      </c>
      <c r="F136" s="110">
        <v>0</v>
      </c>
      <c r="G136" s="156">
        <v>0</v>
      </c>
      <c r="H136" s="193">
        <v>27000</v>
      </c>
      <c r="I136" s="193">
        <v>0</v>
      </c>
      <c r="J136" s="193">
        <v>0</v>
      </c>
      <c r="K136" s="193">
        <v>27000</v>
      </c>
      <c r="L136" s="1142">
        <v>200</v>
      </c>
      <c r="M136" s="1142">
        <v>15</v>
      </c>
      <c r="N136" s="1142">
        <v>3</v>
      </c>
      <c r="O136" s="1142">
        <v>218</v>
      </c>
      <c r="P136" s="416" t="s">
        <v>240</v>
      </c>
      <c r="Q136" s="416" t="s">
        <v>220</v>
      </c>
      <c r="R136" s="75">
        <v>21732</v>
      </c>
      <c r="S136" s="1143" t="s">
        <v>1555</v>
      </c>
      <c r="T136" s="154" t="s">
        <v>1459</v>
      </c>
      <c r="U136" s="154">
        <v>6</v>
      </c>
      <c r="V136" s="154">
        <v>6.5</v>
      </c>
      <c r="W136" s="154" t="s">
        <v>32</v>
      </c>
      <c r="X136" s="57" t="s">
        <v>221</v>
      </c>
      <c r="Y136" s="415" t="s">
        <v>1434</v>
      </c>
      <c r="Z136" s="212"/>
      <c r="AA136" s="212"/>
      <c r="AB136" s="212"/>
      <c r="AC136" s="212"/>
      <c r="AD136" s="212"/>
      <c r="AE136" s="212"/>
      <c r="AF136" s="212"/>
      <c r="AG136" s="212"/>
    </row>
    <row r="137" spans="1:33" s="213" customFormat="1" ht="119.25" customHeight="1">
      <c r="A137" s="55"/>
      <c r="B137" s="56"/>
      <c r="C137" s="766">
        <v>47</v>
      </c>
      <c r="D137" s="490">
        <v>25</v>
      </c>
      <c r="E137" s="483" t="s">
        <v>1606</v>
      </c>
      <c r="F137" s="110">
        <v>0</v>
      </c>
      <c r="G137" s="156">
        <v>0</v>
      </c>
      <c r="H137" s="193">
        <v>0</v>
      </c>
      <c r="I137" s="193">
        <v>0</v>
      </c>
      <c r="J137" s="193">
        <v>20000</v>
      </c>
      <c r="K137" s="193">
        <v>20000</v>
      </c>
      <c r="L137" s="1142">
        <v>100</v>
      </c>
      <c r="M137" s="1142">
        <v>15</v>
      </c>
      <c r="N137" s="1142">
        <v>3</v>
      </c>
      <c r="O137" s="1142">
        <v>118</v>
      </c>
      <c r="P137" s="416" t="s">
        <v>240</v>
      </c>
      <c r="Q137" s="416" t="s">
        <v>220</v>
      </c>
      <c r="R137" s="75">
        <v>21490</v>
      </c>
      <c r="S137" s="1143" t="s">
        <v>1555</v>
      </c>
      <c r="T137" s="154" t="s">
        <v>1459</v>
      </c>
      <c r="U137" s="154">
        <v>6</v>
      </c>
      <c r="V137" s="154">
        <v>6.5</v>
      </c>
      <c r="W137" s="154" t="s">
        <v>32</v>
      </c>
      <c r="X137" s="57" t="s">
        <v>221</v>
      </c>
      <c r="Y137" s="415" t="s">
        <v>1434</v>
      </c>
      <c r="Z137" s="212"/>
      <c r="AA137" s="212"/>
      <c r="AB137" s="212"/>
      <c r="AC137" s="212"/>
      <c r="AD137" s="212"/>
      <c r="AE137" s="212"/>
      <c r="AF137" s="212"/>
      <c r="AG137" s="212"/>
    </row>
    <row r="138" spans="1:33" s="213" customFormat="1" ht="125.25" customHeight="1">
      <c r="A138" s="55"/>
      <c r="B138" s="56"/>
      <c r="C138" s="766">
        <v>48</v>
      </c>
      <c r="D138" s="502">
        <v>5</v>
      </c>
      <c r="E138" s="389" t="s">
        <v>2030</v>
      </c>
      <c r="F138" s="63">
        <v>0</v>
      </c>
      <c r="G138" s="87">
        <v>20000</v>
      </c>
      <c r="H138" s="63">
        <v>0</v>
      </c>
      <c r="I138" s="63">
        <v>0</v>
      </c>
      <c r="J138" s="63">
        <v>0</v>
      </c>
      <c r="K138" s="63">
        <v>20000</v>
      </c>
      <c r="L138" s="431">
        <v>24</v>
      </c>
      <c r="M138" s="442">
        <v>6</v>
      </c>
      <c r="N138" s="442">
        <v>0</v>
      </c>
      <c r="O138" s="431">
        <v>30</v>
      </c>
      <c r="P138" s="416" t="s">
        <v>3190</v>
      </c>
      <c r="Q138" s="416" t="s">
        <v>3189</v>
      </c>
      <c r="R138" s="75">
        <v>21610</v>
      </c>
      <c r="S138" s="416" t="s">
        <v>2031</v>
      </c>
      <c r="T138" s="855" t="s">
        <v>2032</v>
      </c>
      <c r="U138" s="702">
        <v>6</v>
      </c>
      <c r="V138" s="702">
        <v>6.5</v>
      </c>
      <c r="W138" s="702" t="s">
        <v>32</v>
      </c>
      <c r="X138" s="40" t="s">
        <v>221</v>
      </c>
      <c r="Y138" s="415" t="s">
        <v>1961</v>
      </c>
      <c r="Z138" s="48"/>
      <c r="AA138" s="212"/>
      <c r="AB138" s="212"/>
      <c r="AC138" s="212"/>
      <c r="AD138" s="212"/>
      <c r="AE138" s="212"/>
      <c r="AF138" s="212"/>
      <c r="AG138" s="212"/>
    </row>
    <row r="139" spans="1:33" s="213" customFormat="1" ht="258" customHeight="1">
      <c r="A139" s="55"/>
      <c r="B139" s="56"/>
      <c r="C139" s="766">
        <v>49</v>
      </c>
      <c r="D139" s="502">
        <v>7</v>
      </c>
      <c r="E139" s="389" t="s">
        <v>2034</v>
      </c>
      <c r="F139" s="63">
        <v>0</v>
      </c>
      <c r="G139" s="87">
        <v>20000</v>
      </c>
      <c r="H139" s="63">
        <v>0</v>
      </c>
      <c r="I139" s="63">
        <v>0</v>
      </c>
      <c r="J139" s="63">
        <v>0</v>
      </c>
      <c r="K139" s="63">
        <v>20000</v>
      </c>
      <c r="L139" s="431">
        <v>30</v>
      </c>
      <c r="M139" s="442">
        <v>2</v>
      </c>
      <c r="N139" s="442">
        <v>0</v>
      </c>
      <c r="O139" s="431">
        <v>32</v>
      </c>
      <c r="P139" s="416" t="s">
        <v>3191</v>
      </c>
      <c r="Q139" s="416" t="s">
        <v>3192</v>
      </c>
      <c r="R139" s="75">
        <v>21610</v>
      </c>
      <c r="S139" s="416" t="s">
        <v>2035</v>
      </c>
      <c r="T139" s="855" t="s">
        <v>2036</v>
      </c>
      <c r="U139" s="702">
        <v>6</v>
      </c>
      <c r="V139" s="702">
        <v>6.5</v>
      </c>
      <c r="W139" s="702" t="s">
        <v>32</v>
      </c>
      <c r="X139" s="40" t="s">
        <v>221</v>
      </c>
      <c r="Y139" s="415" t="s">
        <v>1961</v>
      </c>
      <c r="Z139" s="48"/>
      <c r="AA139" s="212"/>
      <c r="AB139" s="212"/>
      <c r="AC139" s="212"/>
      <c r="AD139" s="212"/>
      <c r="AE139" s="212"/>
      <c r="AF139" s="212"/>
      <c r="AG139" s="212"/>
    </row>
    <row r="140" spans="1:33" s="213" customFormat="1" ht="231.75" customHeight="1">
      <c r="A140" s="55"/>
      <c r="B140" s="56"/>
      <c r="C140" s="766">
        <v>50</v>
      </c>
      <c r="D140" s="502">
        <v>26</v>
      </c>
      <c r="E140" s="478" t="s">
        <v>2038</v>
      </c>
      <c r="F140" s="42">
        <v>100000</v>
      </c>
      <c r="G140" s="63">
        <v>0</v>
      </c>
      <c r="H140" s="63">
        <v>0</v>
      </c>
      <c r="I140" s="63">
        <v>0</v>
      </c>
      <c r="J140" s="63">
        <v>0</v>
      </c>
      <c r="K140" s="63">
        <v>100000</v>
      </c>
      <c r="L140" s="431">
        <v>340</v>
      </c>
      <c r="M140" s="442">
        <v>10</v>
      </c>
      <c r="N140" s="442">
        <v>0</v>
      </c>
      <c r="O140" s="431">
        <v>350</v>
      </c>
      <c r="P140" s="416" t="s">
        <v>3193</v>
      </c>
      <c r="Q140" s="416" t="s">
        <v>3694</v>
      </c>
      <c r="R140" s="75">
        <v>21763</v>
      </c>
      <c r="S140" s="416" t="s">
        <v>2039</v>
      </c>
      <c r="T140" s="855" t="s">
        <v>2040</v>
      </c>
      <c r="U140" s="702">
        <v>6</v>
      </c>
      <c r="V140" s="702">
        <v>6.5</v>
      </c>
      <c r="W140" s="702" t="s">
        <v>32</v>
      </c>
      <c r="X140" s="40" t="s">
        <v>221</v>
      </c>
      <c r="Y140" s="415" t="s">
        <v>1961</v>
      </c>
      <c r="Z140" s="48"/>
      <c r="AA140" s="212"/>
      <c r="AB140" s="212"/>
      <c r="AC140" s="212"/>
      <c r="AD140" s="212"/>
      <c r="AE140" s="212"/>
      <c r="AF140" s="212"/>
      <c r="AG140" s="212"/>
    </row>
    <row r="141" spans="1:33" s="211" customFormat="1" ht="175.5" customHeight="1">
      <c r="A141" s="55"/>
      <c r="B141" s="56"/>
      <c r="C141" s="766">
        <v>51</v>
      </c>
      <c r="D141" s="502">
        <v>4</v>
      </c>
      <c r="E141" s="389" t="s">
        <v>2045</v>
      </c>
      <c r="F141" s="63">
        <v>0</v>
      </c>
      <c r="G141" s="87">
        <v>30000</v>
      </c>
      <c r="H141" s="63">
        <v>0</v>
      </c>
      <c r="I141" s="63">
        <v>0</v>
      </c>
      <c r="J141" s="63">
        <v>0</v>
      </c>
      <c r="K141" s="63">
        <v>30000</v>
      </c>
      <c r="L141" s="431">
        <v>40</v>
      </c>
      <c r="M141" s="431">
        <v>2</v>
      </c>
      <c r="N141" s="431">
        <v>3</v>
      </c>
      <c r="O141" s="431">
        <v>45</v>
      </c>
      <c r="P141" s="415" t="s">
        <v>398</v>
      </c>
      <c r="Q141" s="415" t="s">
        <v>3289</v>
      </c>
      <c r="R141" s="75">
        <v>21671</v>
      </c>
      <c r="S141" s="416" t="s">
        <v>2035</v>
      </c>
      <c r="T141" s="855" t="s">
        <v>2036</v>
      </c>
      <c r="U141" s="40">
        <v>6</v>
      </c>
      <c r="V141" s="40">
        <v>6.5</v>
      </c>
      <c r="W141" s="40" t="s">
        <v>32</v>
      </c>
      <c r="X141" s="40" t="s">
        <v>221</v>
      </c>
      <c r="Y141" s="415" t="s">
        <v>1961</v>
      </c>
      <c r="Z141" s="210"/>
      <c r="AA141" s="210"/>
      <c r="AB141" s="210"/>
      <c r="AC141" s="210"/>
      <c r="AD141" s="210"/>
      <c r="AE141" s="210"/>
      <c r="AF141" s="210"/>
      <c r="AG141" s="210"/>
    </row>
    <row r="142" spans="1:33" s="211" customFormat="1" ht="306" customHeight="1">
      <c r="A142" s="55"/>
      <c r="B142" s="56"/>
      <c r="C142" s="766">
        <v>52</v>
      </c>
      <c r="D142" s="502">
        <v>8</v>
      </c>
      <c r="E142" s="389" t="s">
        <v>2046</v>
      </c>
      <c r="F142" s="63">
        <v>0</v>
      </c>
      <c r="G142" s="87">
        <v>30000</v>
      </c>
      <c r="H142" s="63">
        <v>0</v>
      </c>
      <c r="I142" s="63">
        <v>0</v>
      </c>
      <c r="J142" s="63">
        <v>0</v>
      </c>
      <c r="K142" s="63">
        <v>30000</v>
      </c>
      <c r="L142" s="431">
        <v>45</v>
      </c>
      <c r="M142" s="442">
        <v>0</v>
      </c>
      <c r="N142" s="442">
        <v>0</v>
      </c>
      <c r="O142" s="431">
        <v>45</v>
      </c>
      <c r="P142" s="416" t="s">
        <v>3653</v>
      </c>
      <c r="Q142" s="416" t="s">
        <v>3412</v>
      </c>
      <c r="R142" s="75">
        <v>21641</v>
      </c>
      <c r="S142" s="416" t="s">
        <v>1976</v>
      </c>
      <c r="T142" s="855" t="s">
        <v>1995</v>
      </c>
      <c r="U142" s="40">
        <v>6</v>
      </c>
      <c r="V142" s="40">
        <v>6.5</v>
      </c>
      <c r="W142" s="40" t="s">
        <v>32</v>
      </c>
      <c r="X142" s="40" t="s">
        <v>221</v>
      </c>
      <c r="Y142" s="415" t="s">
        <v>1961</v>
      </c>
      <c r="Z142" s="210"/>
      <c r="AA142" s="210"/>
      <c r="AB142" s="210"/>
      <c r="AC142" s="210"/>
      <c r="AD142" s="210"/>
      <c r="AE142" s="210"/>
      <c r="AF142" s="210"/>
      <c r="AG142" s="210"/>
    </row>
    <row r="143" spans="1:33" s="211" customFormat="1" ht="123" customHeight="1">
      <c r="A143" s="55"/>
      <c r="B143" s="56"/>
      <c r="C143" s="766">
        <v>53</v>
      </c>
      <c r="D143" s="502">
        <v>9</v>
      </c>
      <c r="E143" s="389" t="s">
        <v>2047</v>
      </c>
      <c r="F143" s="63">
        <v>0</v>
      </c>
      <c r="G143" s="87">
        <v>30000</v>
      </c>
      <c r="H143" s="63">
        <v>0</v>
      </c>
      <c r="I143" s="63">
        <v>0</v>
      </c>
      <c r="J143" s="63">
        <v>0</v>
      </c>
      <c r="K143" s="63">
        <v>30000</v>
      </c>
      <c r="L143" s="431">
        <v>45</v>
      </c>
      <c r="M143" s="433">
        <v>0</v>
      </c>
      <c r="N143" s="442">
        <v>0</v>
      </c>
      <c r="O143" s="431">
        <v>45</v>
      </c>
      <c r="P143" s="416" t="s">
        <v>1958</v>
      </c>
      <c r="Q143" s="416" t="s">
        <v>3133</v>
      </c>
      <c r="R143" s="75">
        <v>21641</v>
      </c>
      <c r="S143" s="416" t="s">
        <v>2048</v>
      </c>
      <c r="T143" s="855" t="s">
        <v>2049</v>
      </c>
      <c r="U143" s="40">
        <v>6</v>
      </c>
      <c r="V143" s="40">
        <v>6.5</v>
      </c>
      <c r="W143" s="40" t="s">
        <v>32</v>
      </c>
      <c r="X143" s="40" t="s">
        <v>221</v>
      </c>
      <c r="Y143" s="415" t="s">
        <v>1961</v>
      </c>
      <c r="Z143" s="210"/>
      <c r="AA143" s="210"/>
      <c r="AB143" s="210"/>
      <c r="AC143" s="210"/>
      <c r="AD143" s="210"/>
      <c r="AE143" s="210"/>
      <c r="AF143" s="210"/>
      <c r="AG143" s="210"/>
    </row>
    <row r="144" spans="1:33" s="213" customFormat="1" ht="286.5" customHeight="1">
      <c r="A144" s="55"/>
      <c r="B144" s="56"/>
      <c r="C144" s="766">
        <v>54</v>
      </c>
      <c r="D144" s="502">
        <v>10</v>
      </c>
      <c r="E144" s="389" t="s">
        <v>2050</v>
      </c>
      <c r="F144" s="63">
        <v>0</v>
      </c>
      <c r="G144" s="87">
        <v>20000</v>
      </c>
      <c r="H144" s="63">
        <v>0</v>
      </c>
      <c r="I144" s="63">
        <v>0</v>
      </c>
      <c r="J144" s="63">
        <v>0</v>
      </c>
      <c r="K144" s="63">
        <v>20000</v>
      </c>
      <c r="L144" s="431">
        <v>25</v>
      </c>
      <c r="M144" s="431">
        <v>7</v>
      </c>
      <c r="N144" s="442">
        <v>0</v>
      </c>
      <c r="O144" s="431">
        <v>32</v>
      </c>
      <c r="P144" s="416" t="s">
        <v>3134</v>
      </c>
      <c r="Q144" s="416" t="s">
        <v>3135</v>
      </c>
      <c r="R144" s="75">
        <v>21610</v>
      </c>
      <c r="S144" s="416" t="s">
        <v>2051</v>
      </c>
      <c r="T144" s="855" t="s">
        <v>2052</v>
      </c>
      <c r="U144" s="40">
        <v>6</v>
      </c>
      <c r="V144" s="40">
        <v>6.5</v>
      </c>
      <c r="W144" s="40" t="s">
        <v>32</v>
      </c>
      <c r="X144" s="40" t="s">
        <v>221</v>
      </c>
      <c r="Y144" s="415" t="s">
        <v>1961</v>
      </c>
      <c r="Z144" s="212"/>
      <c r="AA144" s="212"/>
      <c r="AB144" s="212"/>
      <c r="AC144" s="212"/>
      <c r="AD144" s="212"/>
      <c r="AE144" s="212"/>
      <c r="AF144" s="212"/>
      <c r="AG144" s="212"/>
    </row>
    <row r="145" spans="1:33" s="211" customFormat="1" ht="167.25" customHeight="1">
      <c r="A145" s="55"/>
      <c r="B145" s="56"/>
      <c r="C145" s="766">
        <v>55</v>
      </c>
      <c r="D145" s="502">
        <v>11</v>
      </c>
      <c r="E145" s="389" t="s">
        <v>2053</v>
      </c>
      <c r="F145" s="63">
        <v>0</v>
      </c>
      <c r="G145" s="87">
        <v>10000</v>
      </c>
      <c r="H145" s="63">
        <v>0</v>
      </c>
      <c r="I145" s="63">
        <v>0</v>
      </c>
      <c r="J145" s="63">
        <v>0</v>
      </c>
      <c r="K145" s="63">
        <v>10000</v>
      </c>
      <c r="L145" s="431">
        <v>8</v>
      </c>
      <c r="M145" s="431">
        <v>0</v>
      </c>
      <c r="N145" s="442">
        <v>0</v>
      </c>
      <c r="O145" s="431">
        <v>8</v>
      </c>
      <c r="P145" s="416" t="s">
        <v>3137</v>
      </c>
      <c r="Q145" s="416" t="s">
        <v>3136</v>
      </c>
      <c r="R145" s="75">
        <v>21490</v>
      </c>
      <c r="S145" s="416" t="s">
        <v>2054</v>
      </c>
      <c r="T145" s="855" t="s">
        <v>2055</v>
      </c>
      <c r="U145" s="40">
        <v>6</v>
      </c>
      <c r="V145" s="40">
        <v>6.5</v>
      </c>
      <c r="W145" s="40" t="s">
        <v>32</v>
      </c>
      <c r="X145" s="40" t="s">
        <v>221</v>
      </c>
      <c r="Y145" s="415" t="s">
        <v>1961</v>
      </c>
      <c r="Z145" s="210"/>
      <c r="AA145" s="210"/>
      <c r="AB145" s="210"/>
      <c r="AC145" s="210"/>
      <c r="AD145" s="210"/>
      <c r="AE145" s="210"/>
      <c r="AF145" s="210"/>
      <c r="AG145" s="210"/>
    </row>
    <row r="146" spans="1:33" s="211" customFormat="1" ht="256.5" customHeight="1">
      <c r="A146" s="55"/>
      <c r="B146" s="56"/>
      <c r="C146" s="766">
        <v>56</v>
      </c>
      <c r="D146" s="502">
        <v>12</v>
      </c>
      <c r="E146" s="389" t="s">
        <v>2056</v>
      </c>
      <c r="F146" s="63">
        <v>0</v>
      </c>
      <c r="G146" s="87">
        <v>20000</v>
      </c>
      <c r="H146" s="63">
        <v>0</v>
      </c>
      <c r="I146" s="63">
        <v>0</v>
      </c>
      <c r="J146" s="63">
        <v>0</v>
      </c>
      <c r="K146" s="63">
        <v>20000</v>
      </c>
      <c r="L146" s="431">
        <v>40</v>
      </c>
      <c r="M146" s="431">
        <v>8</v>
      </c>
      <c r="N146" s="442">
        <v>0</v>
      </c>
      <c r="O146" s="431">
        <v>48</v>
      </c>
      <c r="P146" s="416" t="s">
        <v>3413</v>
      </c>
      <c r="Q146" s="416" t="s">
        <v>3693</v>
      </c>
      <c r="R146" s="702" t="s">
        <v>2057</v>
      </c>
      <c r="S146" s="416" t="s">
        <v>2025</v>
      </c>
      <c r="T146" s="855" t="s">
        <v>2026</v>
      </c>
      <c r="U146" s="40">
        <v>6</v>
      </c>
      <c r="V146" s="40">
        <v>6.5</v>
      </c>
      <c r="W146" s="40" t="s">
        <v>32</v>
      </c>
      <c r="X146" s="40" t="s">
        <v>221</v>
      </c>
      <c r="Y146" s="415" t="s">
        <v>1961</v>
      </c>
      <c r="Z146" s="210"/>
      <c r="AA146" s="210"/>
      <c r="AB146" s="210"/>
      <c r="AC146" s="210"/>
      <c r="AD146" s="210"/>
      <c r="AE146" s="210"/>
      <c r="AF146" s="210"/>
      <c r="AG146" s="210"/>
    </row>
    <row r="147" spans="1:33" s="211" customFormat="1" ht="122.1" customHeight="1">
      <c r="A147" s="55"/>
      <c r="B147" s="56"/>
      <c r="C147" s="766">
        <v>57</v>
      </c>
      <c r="D147" s="488">
        <v>31</v>
      </c>
      <c r="E147" s="478" t="s">
        <v>2061</v>
      </c>
      <c r="F147" s="157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f>SUM(F147,G147,H147,I147,J147)</f>
        <v>0</v>
      </c>
      <c r="L147" s="431">
        <v>28</v>
      </c>
      <c r="M147" s="442">
        <v>5</v>
      </c>
      <c r="N147" s="442">
        <v>0</v>
      </c>
      <c r="O147" s="431">
        <f>SUM(L147:N147)</f>
        <v>33</v>
      </c>
      <c r="P147" s="416" t="s">
        <v>240</v>
      </c>
      <c r="Q147" s="416" t="s">
        <v>220</v>
      </c>
      <c r="R147" s="702" t="s">
        <v>3179</v>
      </c>
      <c r="S147" s="416" t="s">
        <v>2062</v>
      </c>
      <c r="T147" s="855" t="s">
        <v>2063</v>
      </c>
      <c r="U147" s="40">
        <v>6</v>
      </c>
      <c r="V147" s="40">
        <v>6.5</v>
      </c>
      <c r="W147" s="40" t="s">
        <v>32</v>
      </c>
      <c r="X147" s="40" t="s">
        <v>221</v>
      </c>
      <c r="Y147" s="415" t="s">
        <v>1961</v>
      </c>
      <c r="Z147" s="210"/>
      <c r="AA147" s="210"/>
      <c r="AB147" s="210"/>
      <c r="AC147" s="210"/>
      <c r="AD147" s="210"/>
      <c r="AE147" s="210"/>
      <c r="AF147" s="210"/>
      <c r="AG147" s="210"/>
    </row>
    <row r="148" spans="1:33" s="213" customFormat="1" ht="122.1" customHeight="1">
      <c r="A148" s="55"/>
      <c r="B148" s="56"/>
      <c r="C148" s="766">
        <v>58</v>
      </c>
      <c r="D148" s="509">
        <v>9</v>
      </c>
      <c r="E148" s="454" t="s">
        <v>3327</v>
      </c>
      <c r="F148" s="63">
        <v>0</v>
      </c>
      <c r="G148" s="93">
        <v>120000</v>
      </c>
      <c r="H148" s="63">
        <v>0</v>
      </c>
      <c r="I148" s="63">
        <v>0</v>
      </c>
      <c r="J148" s="63">
        <v>0</v>
      </c>
      <c r="K148" s="47">
        <v>120000</v>
      </c>
      <c r="L148" s="431">
        <v>10</v>
      </c>
      <c r="M148" s="433">
        <v>0</v>
      </c>
      <c r="N148" s="433">
        <v>0</v>
      </c>
      <c r="O148" s="431">
        <v>10</v>
      </c>
      <c r="P148" s="49" t="s">
        <v>240</v>
      </c>
      <c r="Q148" s="49" t="s">
        <v>220</v>
      </c>
      <c r="R148" s="702" t="s">
        <v>2147</v>
      </c>
      <c r="S148" s="416" t="s">
        <v>2095</v>
      </c>
      <c r="T148" s="1089" t="s">
        <v>2096</v>
      </c>
      <c r="U148" s="40">
        <v>6</v>
      </c>
      <c r="V148" s="40">
        <v>6.5</v>
      </c>
      <c r="W148" s="40" t="s">
        <v>32</v>
      </c>
      <c r="X148" s="40" t="s">
        <v>1879</v>
      </c>
      <c r="Y148" s="416" t="s">
        <v>2097</v>
      </c>
      <c r="Z148" s="48"/>
      <c r="AA148" s="212"/>
      <c r="AB148" s="212"/>
      <c r="AC148" s="212"/>
      <c r="AD148" s="212"/>
      <c r="AE148" s="212"/>
      <c r="AF148" s="212"/>
      <c r="AG148" s="212"/>
    </row>
    <row r="149" spans="1:33" s="134" customFormat="1" ht="122.1" customHeight="1">
      <c r="A149" s="55"/>
      <c r="B149" s="56"/>
      <c r="C149" s="766">
        <v>59</v>
      </c>
      <c r="D149" s="488">
        <v>16</v>
      </c>
      <c r="E149" s="497" t="s">
        <v>3663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47">
        <v>0</v>
      </c>
      <c r="L149" s="439">
        <v>40</v>
      </c>
      <c r="M149" s="439">
        <v>2</v>
      </c>
      <c r="N149" s="47">
        <v>0</v>
      </c>
      <c r="O149" s="439">
        <v>42</v>
      </c>
      <c r="P149" s="66" t="s">
        <v>240</v>
      </c>
      <c r="Q149" s="66" t="s">
        <v>220</v>
      </c>
      <c r="R149" s="57" t="s">
        <v>2160</v>
      </c>
      <c r="S149" s="415" t="s">
        <v>2116</v>
      </c>
      <c r="T149" s="647" t="s">
        <v>2117</v>
      </c>
      <c r="U149" s="40">
        <v>6</v>
      </c>
      <c r="V149" s="40">
        <v>6.5</v>
      </c>
      <c r="W149" s="40" t="s">
        <v>32</v>
      </c>
      <c r="X149" s="40" t="s">
        <v>394</v>
      </c>
      <c r="Y149" s="416" t="s">
        <v>2097</v>
      </c>
      <c r="Z149" s="133"/>
      <c r="AA149" s="133"/>
      <c r="AB149" s="133"/>
      <c r="AC149" s="133"/>
      <c r="AD149" s="133"/>
      <c r="AE149" s="133"/>
      <c r="AF149" s="133"/>
      <c r="AG149" s="133"/>
    </row>
    <row r="150" spans="1:33" s="213" customFormat="1" ht="122.1" customHeight="1">
      <c r="A150" s="55"/>
      <c r="B150" s="56"/>
      <c r="C150" s="766">
        <v>60</v>
      </c>
      <c r="D150" s="488">
        <v>18</v>
      </c>
      <c r="E150" s="497" t="s">
        <v>3664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47">
        <v>0</v>
      </c>
      <c r="L150" s="439">
        <v>160</v>
      </c>
      <c r="M150" s="47">
        <v>0</v>
      </c>
      <c r="N150" s="47">
        <v>0</v>
      </c>
      <c r="O150" s="439">
        <v>160</v>
      </c>
      <c r="P150" s="66" t="s">
        <v>240</v>
      </c>
      <c r="Q150" s="66" t="s">
        <v>220</v>
      </c>
      <c r="R150" s="57" t="s">
        <v>2160</v>
      </c>
      <c r="S150" s="415" t="s">
        <v>2095</v>
      </c>
      <c r="T150" s="647" t="s">
        <v>2096</v>
      </c>
      <c r="U150" s="40">
        <v>6</v>
      </c>
      <c r="V150" s="40">
        <v>6.5</v>
      </c>
      <c r="W150" s="40" t="s">
        <v>32</v>
      </c>
      <c r="X150" s="40" t="s">
        <v>394</v>
      </c>
      <c r="Y150" s="416" t="s">
        <v>2097</v>
      </c>
      <c r="Z150" s="212"/>
      <c r="AA150" s="212"/>
      <c r="AB150" s="212"/>
      <c r="AC150" s="212"/>
      <c r="AD150" s="212"/>
      <c r="AE150" s="212"/>
      <c r="AF150" s="212"/>
      <c r="AG150" s="212"/>
    </row>
    <row r="151" spans="1:33" s="211" customFormat="1" ht="46.5" customHeight="1">
      <c r="A151" s="55"/>
      <c r="B151" s="56"/>
      <c r="C151" s="766">
        <v>61</v>
      </c>
      <c r="D151" s="509">
        <v>8</v>
      </c>
      <c r="E151" s="454" t="s">
        <v>3799</v>
      </c>
      <c r="F151" s="63">
        <v>0</v>
      </c>
      <c r="G151" s="93">
        <v>100000</v>
      </c>
      <c r="H151" s="63">
        <v>0</v>
      </c>
      <c r="I151" s="63">
        <v>0</v>
      </c>
      <c r="J151" s="63">
        <v>0</v>
      </c>
      <c r="K151" s="47">
        <f>SUM(F151,G151,H151,I151,J151)</f>
        <v>100000</v>
      </c>
      <c r="L151" s="431"/>
      <c r="M151" s="431"/>
      <c r="N151" s="431"/>
      <c r="O151" s="431"/>
      <c r="P151" s="48"/>
      <c r="Q151" s="48"/>
      <c r="R151" s="702"/>
      <c r="S151" s="416"/>
      <c r="T151" s="40"/>
      <c r="U151" s="40">
        <v>6</v>
      </c>
      <c r="V151" s="40">
        <v>6.5</v>
      </c>
      <c r="W151" s="40" t="s">
        <v>32</v>
      </c>
      <c r="X151" s="40" t="s">
        <v>1879</v>
      </c>
      <c r="Y151" s="416" t="s">
        <v>2097</v>
      </c>
      <c r="Z151" s="210"/>
      <c r="AA151" s="210"/>
      <c r="AB151" s="210"/>
      <c r="AC151" s="210"/>
      <c r="AD151" s="210"/>
      <c r="AE151" s="210"/>
      <c r="AF151" s="210"/>
      <c r="AG151" s="210"/>
    </row>
    <row r="152" spans="1:33" s="1046" customFormat="1" ht="148.5" customHeight="1">
      <c r="A152" s="1041"/>
      <c r="B152" s="1042"/>
      <c r="C152" s="1147"/>
      <c r="D152" s="1251"/>
      <c r="E152" s="1145" t="s">
        <v>2215</v>
      </c>
      <c r="F152" s="63">
        <v>0</v>
      </c>
      <c r="G152" s="1252">
        <v>25000</v>
      </c>
      <c r="H152" s="63">
        <v>0</v>
      </c>
      <c r="I152" s="63">
        <v>0</v>
      </c>
      <c r="J152" s="63">
        <v>0</v>
      </c>
      <c r="K152" s="1090">
        <v>25000</v>
      </c>
      <c r="L152" s="655">
        <v>60</v>
      </c>
      <c r="M152" s="655">
        <v>9</v>
      </c>
      <c r="N152" s="47">
        <v>0</v>
      </c>
      <c r="O152" s="655">
        <v>69</v>
      </c>
      <c r="P152" s="77" t="s">
        <v>240</v>
      </c>
      <c r="Q152" s="77" t="s">
        <v>220</v>
      </c>
      <c r="R152" s="1076" t="s">
        <v>2135</v>
      </c>
      <c r="S152" s="657" t="s">
        <v>2199</v>
      </c>
      <c r="T152" s="1091" t="s">
        <v>2200</v>
      </c>
      <c r="U152" s="40">
        <v>6</v>
      </c>
      <c r="V152" s="40">
        <v>6.5</v>
      </c>
      <c r="W152" s="40" t="s">
        <v>32</v>
      </c>
      <c r="X152" s="656" t="s">
        <v>1879</v>
      </c>
      <c r="Y152" s="657" t="s">
        <v>2097</v>
      </c>
      <c r="Z152" s="1047"/>
      <c r="AA152" s="1047"/>
      <c r="AB152" s="1047"/>
      <c r="AC152" s="1047"/>
      <c r="AD152" s="1047"/>
      <c r="AE152" s="1047"/>
      <c r="AF152" s="1047"/>
      <c r="AG152" s="1047"/>
    </row>
    <row r="153" spans="1:33" s="1046" customFormat="1" ht="145.5" customHeight="1">
      <c r="A153" s="1041"/>
      <c r="B153" s="1042"/>
      <c r="C153" s="1147"/>
      <c r="D153" s="1251"/>
      <c r="E153" s="1145" t="s">
        <v>2216</v>
      </c>
      <c r="F153" s="63">
        <v>0</v>
      </c>
      <c r="G153" s="1252">
        <v>25000</v>
      </c>
      <c r="H153" s="63">
        <v>0</v>
      </c>
      <c r="I153" s="63">
        <v>0</v>
      </c>
      <c r="J153" s="63">
        <v>0</v>
      </c>
      <c r="K153" s="1090">
        <v>25000</v>
      </c>
      <c r="L153" s="655">
        <v>50</v>
      </c>
      <c r="M153" s="655">
        <v>9</v>
      </c>
      <c r="N153" s="47">
        <v>0</v>
      </c>
      <c r="O153" s="655">
        <v>59</v>
      </c>
      <c r="P153" s="77" t="s">
        <v>240</v>
      </c>
      <c r="Q153" s="77" t="s">
        <v>220</v>
      </c>
      <c r="R153" s="1076">
        <v>21582</v>
      </c>
      <c r="S153" s="657" t="s">
        <v>2110</v>
      </c>
      <c r="T153" s="1091" t="s">
        <v>2111</v>
      </c>
      <c r="U153" s="40">
        <v>6</v>
      </c>
      <c r="V153" s="40">
        <v>6.5</v>
      </c>
      <c r="W153" s="40" t="s">
        <v>32</v>
      </c>
      <c r="X153" s="656" t="s">
        <v>1879</v>
      </c>
      <c r="Y153" s="657" t="s">
        <v>2097</v>
      </c>
      <c r="Z153" s="1047"/>
      <c r="AA153" s="1047"/>
      <c r="AB153" s="1047"/>
      <c r="AC153" s="1047"/>
      <c r="AD153" s="1047"/>
      <c r="AE153" s="1047"/>
      <c r="AF153" s="1047"/>
      <c r="AG153" s="1047"/>
    </row>
    <row r="154" spans="1:33" s="1245" customFormat="1" ht="145.5" customHeight="1">
      <c r="A154" s="1041"/>
      <c r="B154" s="1042"/>
      <c r="C154" s="1147"/>
      <c r="D154" s="1251"/>
      <c r="E154" s="1145" t="s">
        <v>2217</v>
      </c>
      <c r="F154" s="63">
        <v>0</v>
      </c>
      <c r="G154" s="1252">
        <v>25000</v>
      </c>
      <c r="H154" s="63">
        <v>0</v>
      </c>
      <c r="I154" s="63">
        <v>0</v>
      </c>
      <c r="J154" s="63">
        <v>0</v>
      </c>
      <c r="K154" s="1090">
        <v>25000</v>
      </c>
      <c r="L154" s="655">
        <v>40</v>
      </c>
      <c r="M154" s="655">
        <v>9</v>
      </c>
      <c r="N154" s="47">
        <v>0</v>
      </c>
      <c r="O154" s="655">
        <v>49</v>
      </c>
      <c r="P154" s="77" t="s">
        <v>240</v>
      </c>
      <c r="Q154" s="77" t="s">
        <v>220</v>
      </c>
      <c r="R154" s="78" t="s">
        <v>1656</v>
      </c>
      <c r="S154" s="657" t="s">
        <v>2203</v>
      </c>
      <c r="T154" s="1091" t="s">
        <v>2204</v>
      </c>
      <c r="U154" s="40">
        <v>6</v>
      </c>
      <c r="V154" s="40">
        <v>6.5</v>
      </c>
      <c r="W154" s="40" t="s">
        <v>32</v>
      </c>
      <c r="X154" s="656" t="s">
        <v>1879</v>
      </c>
      <c r="Y154" s="657" t="s">
        <v>2097</v>
      </c>
      <c r="Z154" s="1246"/>
      <c r="AA154" s="1246"/>
      <c r="AB154" s="1246"/>
      <c r="AC154" s="1246"/>
      <c r="AD154" s="1246"/>
      <c r="AE154" s="1246"/>
      <c r="AF154" s="1246"/>
      <c r="AG154" s="1246"/>
    </row>
    <row r="155" spans="1:33" s="1046" customFormat="1" ht="145.5" customHeight="1">
      <c r="A155" s="1041"/>
      <c r="B155" s="1042"/>
      <c r="C155" s="1147"/>
      <c r="D155" s="1251"/>
      <c r="E155" s="1145" t="s">
        <v>2218</v>
      </c>
      <c r="F155" s="63">
        <v>0</v>
      </c>
      <c r="G155" s="1252">
        <v>25000</v>
      </c>
      <c r="H155" s="63">
        <v>0</v>
      </c>
      <c r="I155" s="63">
        <v>0</v>
      </c>
      <c r="J155" s="63">
        <v>0</v>
      </c>
      <c r="K155" s="1090">
        <v>25000</v>
      </c>
      <c r="L155" s="655">
        <v>40</v>
      </c>
      <c r="M155" s="655">
        <v>9</v>
      </c>
      <c r="N155" s="47">
        <v>0</v>
      </c>
      <c r="O155" s="655">
        <v>49</v>
      </c>
      <c r="P155" s="77" t="s">
        <v>240</v>
      </c>
      <c r="Q155" s="77" t="s">
        <v>220</v>
      </c>
      <c r="R155" s="78" t="s">
        <v>2158</v>
      </c>
      <c r="S155" s="657" t="s">
        <v>2148</v>
      </c>
      <c r="T155" s="1091" t="s">
        <v>2149</v>
      </c>
      <c r="U155" s="40">
        <v>6</v>
      </c>
      <c r="V155" s="40">
        <v>6.5</v>
      </c>
      <c r="W155" s="40" t="s">
        <v>32</v>
      </c>
      <c r="X155" s="656" t="s">
        <v>1879</v>
      </c>
      <c r="Y155" s="657" t="s">
        <v>2097</v>
      </c>
      <c r="Z155" s="1047"/>
      <c r="AA155" s="1047"/>
      <c r="AB155" s="1047"/>
      <c r="AC155" s="1047"/>
      <c r="AD155" s="1047"/>
      <c r="AE155" s="1047"/>
      <c r="AF155" s="1047"/>
      <c r="AG155" s="1047"/>
    </row>
    <row r="156" spans="1:33" s="213" customFormat="1" ht="123" customHeight="1">
      <c r="A156" s="55"/>
      <c r="B156" s="56"/>
      <c r="C156" s="766">
        <v>62</v>
      </c>
      <c r="D156" s="495">
        <v>2</v>
      </c>
      <c r="E156" s="389" t="s">
        <v>2641</v>
      </c>
      <c r="F156" s="63">
        <v>0</v>
      </c>
      <c r="G156" s="72">
        <v>20000</v>
      </c>
      <c r="H156" s="63">
        <v>0</v>
      </c>
      <c r="I156" s="63">
        <v>0</v>
      </c>
      <c r="J156" s="1262">
        <v>0</v>
      </c>
      <c r="K156" s="125">
        <v>20000</v>
      </c>
      <c r="L156" s="183">
        <v>55</v>
      </c>
      <c r="M156" s="183">
        <v>5</v>
      </c>
      <c r="N156" s="1250">
        <v>0</v>
      </c>
      <c r="O156" s="183">
        <v>60</v>
      </c>
      <c r="P156" s="416" t="s">
        <v>2954</v>
      </c>
      <c r="Q156" s="416" t="s">
        <v>3038</v>
      </c>
      <c r="R156" s="75">
        <v>21671</v>
      </c>
      <c r="S156" s="416" t="s">
        <v>2619</v>
      </c>
      <c r="T156" s="702" t="s">
        <v>2595</v>
      </c>
      <c r="U156" s="40">
        <v>6</v>
      </c>
      <c r="V156" s="40">
        <v>6.5</v>
      </c>
      <c r="W156" s="40" t="s">
        <v>32</v>
      </c>
      <c r="X156" s="702" t="s">
        <v>394</v>
      </c>
      <c r="Y156" s="416" t="s">
        <v>2555</v>
      </c>
      <c r="Z156" s="48"/>
      <c r="AA156" s="212"/>
      <c r="AB156" s="212"/>
      <c r="AC156" s="212"/>
      <c r="AD156" s="212"/>
      <c r="AE156" s="212"/>
      <c r="AF156" s="212"/>
      <c r="AG156" s="212"/>
    </row>
    <row r="157" spans="1:33" s="213" customFormat="1" ht="23.25" customHeight="1">
      <c r="A157" s="55"/>
      <c r="B157" s="56"/>
      <c r="C157" s="766">
        <v>63</v>
      </c>
      <c r="D157" s="495">
        <v>3</v>
      </c>
      <c r="E157" s="389" t="s">
        <v>2643</v>
      </c>
      <c r="F157" s="194">
        <v>0</v>
      </c>
      <c r="G157" s="137">
        <v>70000</v>
      </c>
      <c r="H157" s="63">
        <v>0</v>
      </c>
      <c r="I157" s="63">
        <v>0</v>
      </c>
      <c r="J157" s="194">
        <v>0</v>
      </c>
      <c r="K157" s="125">
        <v>70000</v>
      </c>
      <c r="L157" s="1580"/>
      <c r="M157" s="1580"/>
      <c r="N157" s="1580"/>
      <c r="O157" s="1580"/>
      <c r="P157" s="416"/>
      <c r="Q157" s="416"/>
      <c r="R157" s="702"/>
      <c r="S157" s="416" t="s">
        <v>2569</v>
      </c>
      <c r="T157" s="702" t="s">
        <v>2570</v>
      </c>
      <c r="U157" s="702">
        <v>6</v>
      </c>
      <c r="V157" s="702">
        <v>6.5</v>
      </c>
      <c r="W157" s="702" t="s">
        <v>32</v>
      </c>
      <c r="X157" s="702" t="s">
        <v>221</v>
      </c>
      <c r="Y157" s="416" t="s">
        <v>2555</v>
      </c>
      <c r="Z157" s="48"/>
      <c r="AA157" s="212"/>
      <c r="AB157" s="212"/>
      <c r="AC157" s="212"/>
      <c r="AD157" s="212"/>
      <c r="AE157" s="212"/>
      <c r="AF157" s="212"/>
      <c r="AG157" s="212"/>
    </row>
    <row r="158" spans="1:33" s="1245" customFormat="1" ht="219.75" customHeight="1">
      <c r="A158" s="1041"/>
      <c r="B158" s="1042"/>
      <c r="C158" s="1147"/>
      <c r="D158" s="1148"/>
      <c r="E158" s="1145" t="s">
        <v>2749</v>
      </c>
      <c r="F158" s="1207">
        <v>0</v>
      </c>
      <c r="G158" s="1149">
        <v>20000</v>
      </c>
      <c r="H158" s="1207">
        <v>0</v>
      </c>
      <c r="I158" s="1207">
        <v>0</v>
      </c>
      <c r="J158" s="1207">
        <v>0</v>
      </c>
      <c r="K158" s="1084">
        <v>20000</v>
      </c>
      <c r="L158" s="1209">
        <v>120</v>
      </c>
      <c r="M158" s="1209">
        <v>8</v>
      </c>
      <c r="N158" s="1209">
        <v>2</v>
      </c>
      <c r="O158" s="1209">
        <v>130</v>
      </c>
      <c r="P158" s="657" t="s">
        <v>3313</v>
      </c>
      <c r="Q158" s="657" t="s">
        <v>3314</v>
      </c>
      <c r="R158" s="1076">
        <v>21671</v>
      </c>
      <c r="S158" s="657" t="s">
        <v>2644</v>
      </c>
      <c r="T158" s="78"/>
      <c r="U158" s="78">
        <v>6</v>
      </c>
      <c r="V158" s="78">
        <v>6.5</v>
      </c>
      <c r="W158" s="78" t="s">
        <v>32</v>
      </c>
      <c r="X158" s="78" t="s">
        <v>221</v>
      </c>
      <c r="Y158" s="657" t="s">
        <v>2555</v>
      </c>
      <c r="Z158" s="664"/>
      <c r="AA158" s="1246"/>
      <c r="AB158" s="1246"/>
      <c r="AC158" s="1246"/>
      <c r="AD158" s="1246"/>
      <c r="AE158" s="1246"/>
      <c r="AF158" s="1246"/>
      <c r="AG158" s="1246"/>
    </row>
    <row r="159" spans="1:33" s="1245" customFormat="1" ht="206.25" customHeight="1">
      <c r="A159" s="1041"/>
      <c r="B159" s="1042"/>
      <c r="C159" s="1147"/>
      <c r="D159" s="1148"/>
      <c r="E159" s="1145" t="s">
        <v>2750</v>
      </c>
      <c r="F159" s="1207">
        <v>0</v>
      </c>
      <c r="G159" s="1149">
        <v>20000</v>
      </c>
      <c r="H159" s="1207">
        <v>0</v>
      </c>
      <c r="I159" s="1207">
        <v>0</v>
      </c>
      <c r="J159" s="1207">
        <v>0</v>
      </c>
      <c r="K159" s="1084">
        <v>20000</v>
      </c>
      <c r="L159" s="1209">
        <v>50</v>
      </c>
      <c r="M159" s="1209">
        <v>3</v>
      </c>
      <c r="N159" s="1209">
        <v>2</v>
      </c>
      <c r="O159" s="1209">
        <v>55</v>
      </c>
      <c r="P159" s="657" t="s">
        <v>3313</v>
      </c>
      <c r="Q159" s="657" t="s">
        <v>3695</v>
      </c>
      <c r="R159" s="1076">
        <v>21671</v>
      </c>
      <c r="S159" s="657" t="s">
        <v>2645</v>
      </c>
      <c r="T159" s="78"/>
      <c r="U159" s="78">
        <v>6</v>
      </c>
      <c r="V159" s="78">
        <v>6.5</v>
      </c>
      <c r="W159" s="78" t="s">
        <v>32</v>
      </c>
      <c r="X159" s="78" t="s">
        <v>221</v>
      </c>
      <c r="Y159" s="657" t="s">
        <v>2555</v>
      </c>
      <c r="Z159" s="664"/>
      <c r="AA159" s="1246"/>
      <c r="AB159" s="1246"/>
      <c r="AC159" s="1246"/>
      <c r="AD159" s="1246"/>
      <c r="AE159" s="1246"/>
      <c r="AF159" s="1246"/>
      <c r="AG159" s="1246"/>
    </row>
    <row r="160" spans="1:33" s="1245" customFormat="1" ht="208.5" customHeight="1">
      <c r="A160" s="1041"/>
      <c r="B160" s="1042"/>
      <c r="C160" s="1147"/>
      <c r="D160" s="1148"/>
      <c r="E160" s="1145" t="s">
        <v>2751</v>
      </c>
      <c r="F160" s="1207">
        <v>0</v>
      </c>
      <c r="G160" s="1149">
        <v>20000</v>
      </c>
      <c r="H160" s="1207">
        <v>0</v>
      </c>
      <c r="I160" s="1207">
        <v>0</v>
      </c>
      <c r="J160" s="1207">
        <v>0</v>
      </c>
      <c r="K160" s="1084">
        <v>20000</v>
      </c>
      <c r="L160" s="1209">
        <v>45</v>
      </c>
      <c r="M160" s="1209">
        <v>3</v>
      </c>
      <c r="N160" s="1209">
        <v>2</v>
      </c>
      <c r="O160" s="1209">
        <v>50</v>
      </c>
      <c r="P160" s="657" t="s">
        <v>3313</v>
      </c>
      <c r="Q160" s="657" t="s">
        <v>3724</v>
      </c>
      <c r="R160" s="1076">
        <v>21702</v>
      </c>
      <c r="S160" s="657" t="s">
        <v>2645</v>
      </c>
      <c r="T160" s="78"/>
      <c r="U160" s="78">
        <v>6</v>
      </c>
      <c r="V160" s="78">
        <v>6.5</v>
      </c>
      <c r="W160" s="78" t="s">
        <v>32</v>
      </c>
      <c r="X160" s="78" t="s">
        <v>221</v>
      </c>
      <c r="Y160" s="657" t="s">
        <v>2555</v>
      </c>
      <c r="Z160" s="664"/>
      <c r="AA160" s="1246"/>
      <c r="AB160" s="1246"/>
      <c r="AC160" s="1246"/>
      <c r="AD160" s="1246"/>
      <c r="AE160" s="1246"/>
      <c r="AF160" s="1246"/>
      <c r="AG160" s="1246"/>
    </row>
    <row r="161" spans="1:33" s="1245" customFormat="1" ht="206.25" customHeight="1">
      <c r="A161" s="1041"/>
      <c r="B161" s="1042"/>
      <c r="C161" s="1147"/>
      <c r="D161" s="1148"/>
      <c r="E161" s="1145" t="s">
        <v>2752</v>
      </c>
      <c r="F161" s="1207">
        <v>0</v>
      </c>
      <c r="G161" s="1149">
        <v>10000</v>
      </c>
      <c r="H161" s="1207">
        <v>0</v>
      </c>
      <c r="I161" s="1207">
        <v>0</v>
      </c>
      <c r="J161" s="1207">
        <v>0</v>
      </c>
      <c r="K161" s="1084">
        <v>10000</v>
      </c>
      <c r="L161" s="1209">
        <v>200</v>
      </c>
      <c r="M161" s="1209">
        <v>20</v>
      </c>
      <c r="N161" s="1263">
        <v>0</v>
      </c>
      <c r="O161" s="1209">
        <v>220</v>
      </c>
      <c r="P161" s="657" t="s">
        <v>3313</v>
      </c>
      <c r="Q161" s="657" t="s">
        <v>3696</v>
      </c>
      <c r="R161" s="1076">
        <v>21702</v>
      </c>
      <c r="S161" s="657" t="s">
        <v>723</v>
      </c>
      <c r="T161" s="78"/>
      <c r="U161" s="78">
        <v>6</v>
      </c>
      <c r="V161" s="78">
        <v>6.5</v>
      </c>
      <c r="W161" s="78" t="s">
        <v>32</v>
      </c>
      <c r="X161" s="78" t="s">
        <v>221</v>
      </c>
      <c r="Y161" s="657" t="s">
        <v>2555</v>
      </c>
      <c r="Z161" s="664"/>
      <c r="AA161" s="1246"/>
      <c r="AB161" s="1246"/>
      <c r="AC161" s="1246"/>
      <c r="AD161" s="1246"/>
      <c r="AE161" s="1246"/>
      <c r="AF161" s="1246"/>
      <c r="AG161" s="1246"/>
    </row>
    <row r="162" spans="1:33" s="213" customFormat="1" ht="162.75">
      <c r="A162" s="55"/>
      <c r="B162" s="56"/>
      <c r="C162" s="766">
        <v>64</v>
      </c>
      <c r="D162" s="506">
        <v>20</v>
      </c>
      <c r="E162" s="478" t="s">
        <v>2649</v>
      </c>
      <c r="F162" s="1542">
        <v>30000</v>
      </c>
      <c r="G162" s="194">
        <v>0</v>
      </c>
      <c r="H162" s="194">
        <v>0</v>
      </c>
      <c r="I162" s="194">
        <v>0</v>
      </c>
      <c r="J162" s="194">
        <v>0</v>
      </c>
      <c r="K162" s="125">
        <v>30000</v>
      </c>
      <c r="L162" s="183">
        <v>180</v>
      </c>
      <c r="M162" s="183">
        <v>10</v>
      </c>
      <c r="N162" s="1250">
        <v>0</v>
      </c>
      <c r="O162" s="183">
        <v>190</v>
      </c>
      <c r="P162" s="415" t="s">
        <v>3317</v>
      </c>
      <c r="Q162" s="415" t="s">
        <v>3318</v>
      </c>
      <c r="R162" s="75">
        <v>21702</v>
      </c>
      <c r="S162" s="416" t="s">
        <v>723</v>
      </c>
      <c r="T162" s="702"/>
      <c r="U162" s="702">
        <v>6</v>
      </c>
      <c r="V162" s="702">
        <v>6.5</v>
      </c>
      <c r="W162" s="702" t="s">
        <v>32</v>
      </c>
      <c r="X162" s="702" t="s">
        <v>221</v>
      </c>
      <c r="Y162" s="416" t="s">
        <v>2555</v>
      </c>
      <c r="Z162" s="48"/>
      <c r="AA162" s="212"/>
      <c r="AB162" s="212"/>
      <c r="AC162" s="212"/>
      <c r="AD162" s="212"/>
      <c r="AE162" s="212"/>
      <c r="AF162" s="212"/>
      <c r="AG162" s="212"/>
    </row>
    <row r="163" spans="1:33" s="208" customFormat="1" ht="224.25" customHeight="1">
      <c r="A163" s="33"/>
      <c r="B163" s="34"/>
      <c r="C163" s="766">
        <v>65</v>
      </c>
      <c r="D163" s="502">
        <v>13</v>
      </c>
      <c r="E163" s="389" t="s">
        <v>2023</v>
      </c>
      <c r="F163" s="63">
        <v>0</v>
      </c>
      <c r="G163" s="87">
        <v>250000</v>
      </c>
      <c r="H163" s="63">
        <v>0</v>
      </c>
      <c r="I163" s="63">
        <v>0</v>
      </c>
      <c r="J163" s="63">
        <v>0</v>
      </c>
      <c r="K163" s="63">
        <v>250000</v>
      </c>
      <c r="L163" s="431">
        <v>14</v>
      </c>
      <c r="M163" s="431">
        <v>9</v>
      </c>
      <c r="N163" s="442">
        <v>0</v>
      </c>
      <c r="O163" s="431">
        <v>23</v>
      </c>
      <c r="P163" s="49" t="s">
        <v>3919</v>
      </c>
      <c r="Q163" s="416" t="s">
        <v>3918</v>
      </c>
      <c r="R163" s="75">
        <v>21551</v>
      </c>
      <c r="S163" s="416" t="s">
        <v>2025</v>
      </c>
      <c r="T163" s="855" t="s">
        <v>2026</v>
      </c>
      <c r="U163" s="40">
        <v>6</v>
      </c>
      <c r="V163" s="40">
        <v>6.5</v>
      </c>
      <c r="W163" s="40" t="s">
        <v>32</v>
      </c>
      <c r="X163" s="40" t="s">
        <v>221</v>
      </c>
      <c r="Y163" s="415" t="s">
        <v>1961</v>
      </c>
      <c r="Z163" s="207"/>
      <c r="AA163" s="207"/>
      <c r="AB163" s="207"/>
      <c r="AC163" s="207"/>
      <c r="AD163" s="207"/>
      <c r="AE163" s="207"/>
      <c r="AF163" s="207"/>
      <c r="AG163" s="207"/>
    </row>
    <row r="164" spans="1:33" s="208" customFormat="1" ht="46.5" customHeight="1">
      <c r="A164" s="55"/>
      <c r="B164" s="56"/>
      <c r="C164" s="766">
        <v>66</v>
      </c>
      <c r="D164" s="498">
        <v>2</v>
      </c>
      <c r="E164" s="511" t="s">
        <v>1821</v>
      </c>
      <c r="F164" s="54">
        <v>0</v>
      </c>
      <c r="G164" s="195">
        <v>200000</v>
      </c>
      <c r="H164" s="54">
        <v>0</v>
      </c>
      <c r="I164" s="54">
        <v>0</v>
      </c>
      <c r="J164" s="54">
        <v>0</v>
      </c>
      <c r="K164" s="38">
        <f>SUM(F164,G164,H164,I164,J164)</f>
        <v>200000</v>
      </c>
      <c r="L164" s="1581"/>
      <c r="M164" s="1582"/>
      <c r="N164" s="1581"/>
      <c r="O164" s="1582"/>
      <c r="P164" s="66"/>
      <c r="Q164" s="66"/>
      <c r="R164" s="57"/>
      <c r="S164" s="415"/>
      <c r="T164" s="57"/>
      <c r="U164" s="40">
        <v>6</v>
      </c>
      <c r="V164" s="40">
        <v>6.5</v>
      </c>
      <c r="W164" s="40" t="s">
        <v>32</v>
      </c>
      <c r="X164" s="238" t="s">
        <v>845</v>
      </c>
      <c r="Y164" s="415" t="s">
        <v>1747</v>
      </c>
      <c r="AA164" s="207"/>
      <c r="AB164" s="207"/>
      <c r="AC164" s="207"/>
      <c r="AD164" s="207"/>
      <c r="AE164" s="207"/>
      <c r="AF164" s="207"/>
      <c r="AG164" s="207"/>
    </row>
    <row r="165" spans="1:33" s="1231" customFormat="1" ht="187.5" customHeight="1">
      <c r="A165" s="1200"/>
      <c r="B165" s="1201"/>
      <c r="C165" s="1228"/>
      <c r="D165" s="1078"/>
      <c r="E165" s="1202" t="s">
        <v>3177</v>
      </c>
      <c r="F165" s="1074">
        <v>0</v>
      </c>
      <c r="G165" s="1229">
        <v>50000</v>
      </c>
      <c r="H165" s="1074">
        <v>0</v>
      </c>
      <c r="I165" s="1074">
        <v>0</v>
      </c>
      <c r="J165" s="1074">
        <v>0</v>
      </c>
      <c r="K165" s="1085">
        <f>SUM(F165,G165,H165,I165,J165)</f>
        <v>50000</v>
      </c>
      <c r="L165" s="1153">
        <v>30</v>
      </c>
      <c r="M165" s="1153">
        <v>20</v>
      </c>
      <c r="N165" s="1203">
        <v>0</v>
      </c>
      <c r="O165" s="1153">
        <v>50</v>
      </c>
      <c r="P165" s="105" t="s">
        <v>1822</v>
      </c>
      <c r="Q165" s="105" t="s">
        <v>1823</v>
      </c>
      <c r="R165" s="106" t="s">
        <v>1705</v>
      </c>
      <c r="S165" s="1087" t="s">
        <v>1860</v>
      </c>
      <c r="T165" s="106" t="s">
        <v>1861</v>
      </c>
      <c r="U165" s="656">
        <v>6</v>
      </c>
      <c r="V165" s="656">
        <v>6.5</v>
      </c>
      <c r="W165" s="656" t="s">
        <v>32</v>
      </c>
      <c r="X165" s="238" t="s">
        <v>845</v>
      </c>
      <c r="Y165" s="1087" t="s">
        <v>1747</v>
      </c>
      <c r="AA165" s="1232"/>
      <c r="AB165" s="1232"/>
      <c r="AC165" s="1232"/>
      <c r="AD165" s="1232"/>
      <c r="AE165" s="1232"/>
      <c r="AF165" s="1232"/>
      <c r="AG165" s="1232"/>
    </row>
    <row r="166" spans="1:33" s="1046" customFormat="1" ht="188.25" customHeight="1">
      <c r="A166" s="1041"/>
      <c r="B166" s="1042"/>
      <c r="C166" s="1147"/>
      <c r="D166" s="1078"/>
      <c r="E166" s="1202" t="s">
        <v>3022</v>
      </c>
      <c r="F166" s="1074">
        <v>0</v>
      </c>
      <c r="G166" s="1229">
        <v>50000</v>
      </c>
      <c r="H166" s="1074">
        <v>0</v>
      </c>
      <c r="I166" s="1074">
        <v>0</v>
      </c>
      <c r="J166" s="1074">
        <v>0</v>
      </c>
      <c r="K166" s="1085">
        <f>SUM(F166,G166,H166,I166,J166)</f>
        <v>50000</v>
      </c>
      <c r="L166" s="1153">
        <v>30</v>
      </c>
      <c r="M166" s="1153">
        <v>20</v>
      </c>
      <c r="N166" s="1203">
        <v>0</v>
      </c>
      <c r="O166" s="1153">
        <v>50</v>
      </c>
      <c r="P166" s="105" t="s">
        <v>1822</v>
      </c>
      <c r="Q166" s="105" t="s">
        <v>1823</v>
      </c>
      <c r="R166" s="106" t="s">
        <v>1708</v>
      </c>
      <c r="S166" s="1087" t="s">
        <v>1777</v>
      </c>
      <c r="T166" s="106" t="s">
        <v>1778</v>
      </c>
      <c r="U166" s="656">
        <v>6</v>
      </c>
      <c r="V166" s="656">
        <v>6.5</v>
      </c>
      <c r="W166" s="656" t="s">
        <v>32</v>
      </c>
      <c r="X166" s="238" t="s">
        <v>845</v>
      </c>
      <c r="Y166" s="1087" t="s">
        <v>1747</v>
      </c>
      <c r="AA166" s="1047"/>
      <c r="AB166" s="1047"/>
      <c r="AC166" s="1047"/>
      <c r="AD166" s="1047"/>
      <c r="AE166" s="1047"/>
      <c r="AF166" s="1047"/>
      <c r="AG166" s="1047"/>
    </row>
    <row r="167" spans="1:33" s="1231" customFormat="1" ht="195" customHeight="1">
      <c r="A167" s="1041"/>
      <c r="B167" s="1042"/>
      <c r="C167" s="1147"/>
      <c r="D167" s="1078"/>
      <c r="E167" s="1202" t="s">
        <v>3178</v>
      </c>
      <c r="F167" s="1074">
        <v>0</v>
      </c>
      <c r="G167" s="1229">
        <v>50000</v>
      </c>
      <c r="H167" s="1074">
        <v>0</v>
      </c>
      <c r="I167" s="1074">
        <v>0</v>
      </c>
      <c r="J167" s="1074">
        <v>0</v>
      </c>
      <c r="K167" s="1085">
        <f>SUM(F167,G167,H167,I167,J167)</f>
        <v>50000</v>
      </c>
      <c r="L167" s="1153">
        <v>30</v>
      </c>
      <c r="M167" s="1153">
        <v>20</v>
      </c>
      <c r="N167" s="1203">
        <v>0</v>
      </c>
      <c r="O167" s="1153">
        <v>50</v>
      </c>
      <c r="P167" s="105" t="s">
        <v>1822</v>
      </c>
      <c r="Q167" s="105" t="s">
        <v>1823</v>
      </c>
      <c r="R167" s="106" t="s">
        <v>1680</v>
      </c>
      <c r="S167" s="1087" t="s">
        <v>1860</v>
      </c>
      <c r="T167" s="106" t="s">
        <v>1861</v>
      </c>
      <c r="U167" s="656">
        <v>6</v>
      </c>
      <c r="V167" s="656">
        <v>6.5</v>
      </c>
      <c r="W167" s="656" t="s">
        <v>32</v>
      </c>
      <c r="X167" s="238" t="s">
        <v>845</v>
      </c>
      <c r="Y167" s="1087" t="s">
        <v>1747</v>
      </c>
      <c r="AA167" s="1232"/>
      <c r="AB167" s="1232"/>
      <c r="AC167" s="1232"/>
      <c r="AD167" s="1232"/>
      <c r="AE167" s="1232"/>
      <c r="AF167" s="1232"/>
      <c r="AG167" s="1232"/>
    </row>
    <row r="168" spans="1:33" s="1231" customFormat="1" ht="191.25" customHeight="1">
      <c r="A168" s="1200"/>
      <c r="B168" s="1201"/>
      <c r="C168" s="1228"/>
      <c r="D168" s="1078"/>
      <c r="E168" s="1202" t="s">
        <v>3027</v>
      </c>
      <c r="F168" s="1074">
        <v>0</v>
      </c>
      <c r="G168" s="1229">
        <v>50000</v>
      </c>
      <c r="H168" s="1074">
        <v>0</v>
      </c>
      <c r="I168" s="1074">
        <v>0</v>
      </c>
      <c r="J168" s="1074">
        <v>0</v>
      </c>
      <c r="K168" s="1085">
        <f>SUM(F168,G168,H168,I168,J168)</f>
        <v>50000</v>
      </c>
      <c r="L168" s="1153">
        <v>30</v>
      </c>
      <c r="M168" s="1153">
        <v>20</v>
      </c>
      <c r="N168" s="1203">
        <v>0</v>
      </c>
      <c r="O168" s="1153">
        <v>50</v>
      </c>
      <c r="P168" s="105" t="s">
        <v>1822</v>
      </c>
      <c r="Q168" s="105" t="s">
        <v>1823</v>
      </c>
      <c r="R168" s="106" t="s">
        <v>1686</v>
      </c>
      <c r="S168" s="1087" t="s">
        <v>1777</v>
      </c>
      <c r="T168" s="106" t="s">
        <v>1778</v>
      </c>
      <c r="U168" s="656">
        <v>6</v>
      </c>
      <c r="V168" s="656">
        <v>6.5</v>
      </c>
      <c r="W168" s="656" t="s">
        <v>32</v>
      </c>
      <c r="X168" s="238" t="s">
        <v>845</v>
      </c>
      <c r="Y168" s="1087" t="s">
        <v>1747</v>
      </c>
      <c r="AA168" s="1232"/>
      <c r="AB168" s="1232"/>
      <c r="AC168" s="1232"/>
      <c r="AD168" s="1232"/>
      <c r="AE168" s="1232"/>
      <c r="AF168" s="1232"/>
      <c r="AG168" s="1232"/>
    </row>
    <row r="169" spans="1:33" s="225" customFormat="1" ht="23.25" customHeight="1">
      <c r="A169" s="323"/>
      <c r="B169" s="324"/>
      <c r="C169" s="572" t="s">
        <v>35</v>
      </c>
      <c r="D169" s="484">
        <v>6.61</v>
      </c>
      <c r="E169" s="485" t="s">
        <v>873</v>
      </c>
      <c r="F169" s="282">
        <f t="shared" ref="F169:K169" si="27">SUM(F170,F171,F172,F173,F174,F177,F178,F179,F180,F181,F188,F189,F190,F194,F195,F196,F197,F198,F199,F200,F201,F202,F203,F204,F205,F206,F207,F208,F209,F210,F211,F212,F213,F214,F215,F216,F217,F218,F219,F220,F221,F222,F223,F224,F225,F226,F227,F228,F229,F230,F231,F232,F233,F234,F235,F236,F237,F238,F239,F241,F242,F243,F244,F245,F246,F247,F248,F249,F250,F251,F252,F253,F254,F255,F256,F257,F258,F259,F260,F261,F262,F263,F264,F265,F266,F267,F268,F269,F270,F271,F272,F273,F274,F275,F276,F277,F278,F279,F280,F281,F284,F285,F286,F287,F288,F291,F292,F296,F297,F298,F299,F300,F303,F308,F313,F317,F320,F323,F326,F329,F332,F335,F338,F341,F344,F346,F347,F348,F349,F350,F351,F352,F353,F354,F355,F359,F360,F364,F365,F366,F367,F368,F369,F370,F371,F372,F373,F374,F375,F376,F377,F378)</f>
        <v>2470480</v>
      </c>
      <c r="G169" s="282">
        <f t="shared" si="27"/>
        <v>10720800</v>
      </c>
      <c r="H169" s="282">
        <f t="shared" si="27"/>
        <v>655700</v>
      </c>
      <c r="I169" s="282">
        <f t="shared" si="27"/>
        <v>55300</v>
      </c>
      <c r="J169" s="282">
        <f t="shared" si="27"/>
        <v>1042400</v>
      </c>
      <c r="K169" s="282">
        <f t="shared" si="27"/>
        <v>14944680</v>
      </c>
      <c r="L169" s="441"/>
      <c r="M169" s="282"/>
      <c r="N169" s="282"/>
      <c r="O169" s="282"/>
      <c r="P169" s="282"/>
      <c r="Q169" s="318"/>
      <c r="R169" s="319"/>
      <c r="S169" s="320"/>
      <c r="T169" s="319"/>
      <c r="U169" s="321"/>
      <c r="V169" s="321"/>
      <c r="W169" s="321"/>
      <c r="X169" s="321"/>
      <c r="Y169" s="682"/>
      <c r="Z169" s="224"/>
      <c r="AA169" s="224"/>
      <c r="AB169" s="224"/>
      <c r="AC169" s="224"/>
      <c r="AD169" s="224"/>
      <c r="AE169" s="224"/>
      <c r="AF169" s="224"/>
      <c r="AG169" s="224"/>
    </row>
    <row r="170" spans="1:33" s="211" customFormat="1" ht="161.25" customHeight="1">
      <c r="A170" s="55"/>
      <c r="B170" s="56"/>
      <c r="C170" s="766">
        <v>1</v>
      </c>
      <c r="D170" s="489">
        <v>19</v>
      </c>
      <c r="E170" s="454" t="s">
        <v>323</v>
      </c>
      <c r="F170" s="70">
        <v>0</v>
      </c>
      <c r="G170" s="72">
        <v>200000</v>
      </c>
      <c r="H170" s="38">
        <v>0</v>
      </c>
      <c r="I170" s="38">
        <v>0</v>
      </c>
      <c r="J170" s="38">
        <v>0</v>
      </c>
      <c r="K170" s="38">
        <f>SUM(F170,G170,H170,I170,J170)</f>
        <v>200000</v>
      </c>
      <c r="L170" s="431">
        <v>90</v>
      </c>
      <c r="M170" s="430">
        <v>0</v>
      </c>
      <c r="N170" s="431">
        <v>110</v>
      </c>
      <c r="O170" s="431">
        <f>SUM(L170:N170)</f>
        <v>200</v>
      </c>
      <c r="P170" s="49" t="s">
        <v>324</v>
      </c>
      <c r="Q170" s="49" t="s">
        <v>220</v>
      </c>
      <c r="R170" s="75">
        <v>21582</v>
      </c>
      <c r="S170" s="416" t="s">
        <v>226</v>
      </c>
      <c r="T170" s="40" t="s">
        <v>227</v>
      </c>
      <c r="U170" s="40">
        <v>6</v>
      </c>
      <c r="V170" s="40">
        <v>6.6</v>
      </c>
      <c r="W170" s="40" t="s">
        <v>34</v>
      </c>
      <c r="X170" s="238" t="s">
        <v>221</v>
      </c>
      <c r="Y170" s="658" t="s">
        <v>863</v>
      </c>
      <c r="AA170" s="210"/>
      <c r="AB170" s="210"/>
      <c r="AC170" s="210"/>
      <c r="AD170" s="210"/>
      <c r="AE170" s="210"/>
      <c r="AF170" s="210"/>
      <c r="AG170" s="210"/>
    </row>
    <row r="171" spans="1:33" s="208" customFormat="1" ht="131.25" customHeight="1">
      <c r="A171" s="55"/>
      <c r="B171" s="56"/>
      <c r="C171" s="766">
        <v>2</v>
      </c>
      <c r="D171" s="487">
        <v>3</v>
      </c>
      <c r="E171" s="478" t="s">
        <v>315</v>
      </c>
      <c r="F171" s="161">
        <v>0</v>
      </c>
      <c r="G171" s="161">
        <v>0</v>
      </c>
      <c r="H171" s="161">
        <v>0</v>
      </c>
      <c r="I171" s="47">
        <v>20000</v>
      </c>
      <c r="J171" s="161">
        <v>0</v>
      </c>
      <c r="K171" s="47">
        <f>SUM(F171,G171,H171,I171,J171)</f>
        <v>20000</v>
      </c>
      <c r="L171" s="431">
        <v>10</v>
      </c>
      <c r="M171" s="433">
        <v>0</v>
      </c>
      <c r="N171" s="431">
        <v>5</v>
      </c>
      <c r="O171" s="431">
        <f>SUM(L171:N171)</f>
        <v>15</v>
      </c>
      <c r="P171" s="49" t="s">
        <v>240</v>
      </c>
      <c r="Q171" s="49" t="s">
        <v>220</v>
      </c>
      <c r="R171" s="75">
        <v>21732</v>
      </c>
      <c r="S171" s="416" t="s">
        <v>316</v>
      </c>
      <c r="T171" s="40" t="s">
        <v>317</v>
      </c>
      <c r="U171" s="40">
        <v>6</v>
      </c>
      <c r="V171" s="40">
        <v>6.6</v>
      </c>
      <c r="W171" s="40" t="s">
        <v>34</v>
      </c>
      <c r="X171" s="795"/>
      <c r="Y171" s="658" t="s">
        <v>863</v>
      </c>
      <c r="AA171" s="207"/>
      <c r="AB171" s="207"/>
      <c r="AC171" s="207"/>
      <c r="AD171" s="207"/>
      <c r="AE171" s="207"/>
      <c r="AF171" s="207"/>
      <c r="AG171" s="207"/>
    </row>
    <row r="172" spans="1:33" s="223" customFormat="1" ht="171.75" customHeight="1">
      <c r="A172" s="55"/>
      <c r="B172" s="56"/>
      <c r="C172" s="766">
        <v>3</v>
      </c>
      <c r="D172" s="487">
        <v>53</v>
      </c>
      <c r="E172" s="478" t="s">
        <v>3832</v>
      </c>
      <c r="F172" s="42">
        <v>57000</v>
      </c>
      <c r="G172" s="38">
        <v>0</v>
      </c>
      <c r="H172" s="38">
        <v>0</v>
      </c>
      <c r="I172" s="38">
        <v>0</v>
      </c>
      <c r="J172" s="38">
        <v>0</v>
      </c>
      <c r="K172" s="38">
        <f>SUM(F172,G172,H172,I172,J172)</f>
        <v>57000</v>
      </c>
      <c r="L172" s="431">
        <v>20</v>
      </c>
      <c r="M172" s="431">
        <v>6</v>
      </c>
      <c r="N172" s="430">
        <v>0</v>
      </c>
      <c r="O172" s="431">
        <f>SUM(L172:N172)</f>
        <v>26</v>
      </c>
      <c r="P172" s="49" t="s">
        <v>302</v>
      </c>
      <c r="Q172" s="49" t="s">
        <v>303</v>
      </c>
      <c r="R172" s="75">
        <v>21610</v>
      </c>
      <c r="S172" s="416" t="s">
        <v>209</v>
      </c>
      <c r="T172" s="40" t="s">
        <v>210</v>
      </c>
      <c r="U172" s="40">
        <v>6</v>
      </c>
      <c r="V172" s="40">
        <v>6.6</v>
      </c>
      <c r="W172" s="40" t="s">
        <v>34</v>
      </c>
      <c r="X172" s="238" t="s">
        <v>221</v>
      </c>
      <c r="Y172" s="658" t="s">
        <v>863</v>
      </c>
      <c r="AA172" s="222"/>
      <c r="AB172" s="222"/>
      <c r="AC172" s="222"/>
      <c r="AD172" s="222"/>
      <c r="AE172" s="222"/>
      <c r="AF172" s="222"/>
      <c r="AG172" s="222"/>
    </row>
    <row r="173" spans="1:33" s="211" customFormat="1" ht="115.5" customHeight="1">
      <c r="A173" s="55"/>
      <c r="B173" s="56"/>
      <c r="C173" s="766">
        <v>4</v>
      </c>
      <c r="D173" s="487">
        <v>48</v>
      </c>
      <c r="E173" s="389" t="s">
        <v>364</v>
      </c>
      <c r="F173" s="42">
        <v>30000</v>
      </c>
      <c r="G173" s="38">
        <v>0</v>
      </c>
      <c r="H173" s="38">
        <v>0</v>
      </c>
      <c r="I173" s="38">
        <v>0</v>
      </c>
      <c r="J173" s="38">
        <v>0</v>
      </c>
      <c r="K173" s="38">
        <v>30000</v>
      </c>
      <c r="L173" s="431">
        <v>35</v>
      </c>
      <c r="M173" s="47">
        <v>0</v>
      </c>
      <c r="N173" s="430">
        <v>0</v>
      </c>
      <c r="O173" s="431">
        <v>35</v>
      </c>
      <c r="P173" s="49" t="s">
        <v>240</v>
      </c>
      <c r="Q173" s="49" t="s">
        <v>220</v>
      </c>
      <c r="R173" s="75">
        <v>21702</v>
      </c>
      <c r="S173" s="416" t="s">
        <v>130</v>
      </c>
      <c r="T173" s="40" t="s">
        <v>131</v>
      </c>
      <c r="U173" s="40">
        <v>6</v>
      </c>
      <c r="V173" s="40">
        <v>6.6</v>
      </c>
      <c r="W173" s="40" t="s">
        <v>34</v>
      </c>
      <c r="X173" s="40" t="s">
        <v>221</v>
      </c>
      <c r="Y173" s="658" t="s">
        <v>863</v>
      </c>
      <c r="Z173" s="210"/>
      <c r="AA173" s="210"/>
      <c r="AB173" s="210"/>
      <c r="AC173" s="210"/>
      <c r="AD173" s="210"/>
      <c r="AE173" s="210"/>
      <c r="AF173" s="210"/>
      <c r="AG173" s="210"/>
    </row>
    <row r="174" spans="1:33" s="211" customFormat="1" ht="46.5" customHeight="1">
      <c r="A174" s="55"/>
      <c r="B174" s="56"/>
      <c r="C174" s="766">
        <v>5</v>
      </c>
      <c r="D174" s="487">
        <v>54</v>
      </c>
      <c r="E174" s="478" t="s">
        <v>3102</v>
      </c>
      <c r="F174" s="42">
        <v>116200</v>
      </c>
      <c r="G174" s="38">
        <v>0</v>
      </c>
      <c r="H174" s="38">
        <v>0</v>
      </c>
      <c r="I174" s="38">
        <v>0</v>
      </c>
      <c r="J174" s="38">
        <v>0</v>
      </c>
      <c r="K174" s="38">
        <v>116200</v>
      </c>
      <c r="L174" s="431"/>
      <c r="M174" s="431"/>
      <c r="N174" s="431"/>
      <c r="O174" s="431"/>
      <c r="P174" s="49"/>
      <c r="Q174" s="49"/>
      <c r="R174" s="75"/>
      <c r="S174" s="416"/>
      <c r="T174" s="40"/>
      <c r="U174" s="40">
        <v>6</v>
      </c>
      <c r="V174" s="40">
        <v>6.6</v>
      </c>
      <c r="W174" s="40" t="s">
        <v>34</v>
      </c>
      <c r="X174" s="40" t="s">
        <v>221</v>
      </c>
      <c r="Y174" s="658" t="s">
        <v>863</v>
      </c>
      <c r="Z174" s="210"/>
      <c r="AA174" s="210"/>
      <c r="AB174" s="210"/>
      <c r="AC174" s="210"/>
      <c r="AD174" s="210"/>
      <c r="AE174" s="210"/>
      <c r="AF174" s="210"/>
      <c r="AG174" s="210"/>
    </row>
    <row r="175" spans="1:33" s="1046" customFormat="1" ht="149.25" customHeight="1">
      <c r="A175" s="1041"/>
      <c r="B175" s="1042"/>
      <c r="C175" s="1147"/>
      <c r="D175" s="1281"/>
      <c r="E175" s="1255" t="s">
        <v>3800</v>
      </c>
      <c r="F175" s="1224">
        <v>9500</v>
      </c>
      <c r="G175" s="1085">
        <v>0</v>
      </c>
      <c r="H175" s="1085">
        <v>0</v>
      </c>
      <c r="I175" s="1085">
        <v>0</v>
      </c>
      <c r="J175" s="1085">
        <v>0</v>
      </c>
      <c r="K175" s="1085">
        <v>9500</v>
      </c>
      <c r="L175" s="655">
        <v>20</v>
      </c>
      <c r="M175" s="655">
        <v>6</v>
      </c>
      <c r="N175" s="1282">
        <v>0</v>
      </c>
      <c r="O175" s="655">
        <v>26</v>
      </c>
      <c r="P175" s="77" t="s">
        <v>240</v>
      </c>
      <c r="Q175" s="77" t="s">
        <v>220</v>
      </c>
      <c r="R175" s="1076">
        <v>21551</v>
      </c>
      <c r="S175" s="657" t="s">
        <v>209</v>
      </c>
      <c r="T175" s="656" t="s">
        <v>210</v>
      </c>
      <c r="U175" s="40">
        <v>6</v>
      </c>
      <c r="V175" s="40">
        <v>6.6</v>
      </c>
      <c r="W175" s="40" t="s">
        <v>34</v>
      </c>
      <c r="X175" s="656" t="s">
        <v>221</v>
      </c>
      <c r="Y175" s="658" t="s">
        <v>863</v>
      </c>
      <c r="Z175" s="1047"/>
      <c r="AA175" s="1047"/>
      <c r="AB175" s="1047"/>
      <c r="AC175" s="1047"/>
      <c r="AD175" s="1047"/>
      <c r="AE175" s="1047"/>
      <c r="AF175" s="1047"/>
      <c r="AG175" s="1047"/>
    </row>
    <row r="176" spans="1:33" s="1046" customFormat="1" ht="165.75" customHeight="1">
      <c r="A176" s="1041"/>
      <c r="B176" s="1042"/>
      <c r="C176" s="1147"/>
      <c r="D176" s="1281"/>
      <c r="E176" s="1145" t="s">
        <v>2717</v>
      </c>
      <c r="F176" s="1224">
        <v>106700</v>
      </c>
      <c r="G176" s="1085">
        <v>0</v>
      </c>
      <c r="H176" s="1085">
        <v>0</v>
      </c>
      <c r="I176" s="1085">
        <v>0</v>
      </c>
      <c r="J176" s="1085">
        <v>0</v>
      </c>
      <c r="K176" s="1085">
        <v>106700</v>
      </c>
      <c r="L176" s="655">
        <v>20</v>
      </c>
      <c r="M176" s="655">
        <v>6</v>
      </c>
      <c r="N176" s="1282">
        <v>0</v>
      </c>
      <c r="O176" s="655">
        <v>26</v>
      </c>
      <c r="P176" s="77" t="s">
        <v>302</v>
      </c>
      <c r="Q176" s="77" t="s">
        <v>303</v>
      </c>
      <c r="R176" s="1076">
        <v>21582</v>
      </c>
      <c r="S176" s="657" t="s">
        <v>209</v>
      </c>
      <c r="T176" s="656" t="s">
        <v>210</v>
      </c>
      <c r="U176" s="40">
        <v>6</v>
      </c>
      <c r="V176" s="40">
        <v>6.6</v>
      </c>
      <c r="W176" s="40" t="s">
        <v>34</v>
      </c>
      <c r="X176" s="656" t="s">
        <v>221</v>
      </c>
      <c r="Y176" s="658" t="s">
        <v>863</v>
      </c>
      <c r="Z176" s="1047"/>
      <c r="AA176" s="1047"/>
      <c r="AB176" s="1047"/>
      <c r="AC176" s="1047"/>
      <c r="AD176" s="1047"/>
      <c r="AE176" s="1047"/>
      <c r="AF176" s="1047"/>
      <c r="AG176" s="1047"/>
    </row>
    <row r="177" spans="1:33" s="211" customFormat="1" ht="171.75" customHeight="1">
      <c r="A177" s="55"/>
      <c r="B177" s="56"/>
      <c r="C177" s="766">
        <v>6</v>
      </c>
      <c r="D177" s="487">
        <v>44</v>
      </c>
      <c r="E177" s="478" t="s">
        <v>3801</v>
      </c>
      <c r="F177" s="42">
        <v>11600</v>
      </c>
      <c r="G177" s="38">
        <v>0</v>
      </c>
      <c r="H177" s="38">
        <v>0</v>
      </c>
      <c r="I177" s="38">
        <v>0</v>
      </c>
      <c r="J177" s="38">
        <v>0</v>
      </c>
      <c r="K177" s="38">
        <v>11600</v>
      </c>
      <c r="L177" s="431">
        <v>45</v>
      </c>
      <c r="M177" s="431">
        <v>5</v>
      </c>
      <c r="N177" s="430">
        <v>0</v>
      </c>
      <c r="O177" s="431">
        <v>50</v>
      </c>
      <c r="P177" s="49" t="s">
        <v>2969</v>
      </c>
      <c r="Q177" s="49" t="s">
        <v>303</v>
      </c>
      <c r="R177" s="75">
        <v>21582</v>
      </c>
      <c r="S177" s="416" t="s">
        <v>2970</v>
      </c>
      <c r="T177" s="40" t="s">
        <v>358</v>
      </c>
      <c r="U177" s="40">
        <v>6</v>
      </c>
      <c r="V177" s="40">
        <v>6.6</v>
      </c>
      <c r="W177" s="40" t="s">
        <v>34</v>
      </c>
      <c r="X177" s="40" t="s">
        <v>221</v>
      </c>
      <c r="Y177" s="658" t="s">
        <v>863</v>
      </c>
      <c r="Z177" s="210"/>
      <c r="AA177" s="210"/>
      <c r="AB177" s="210"/>
      <c r="AC177" s="210"/>
      <c r="AD177" s="210"/>
      <c r="AE177" s="210"/>
      <c r="AF177" s="210"/>
      <c r="AG177" s="210"/>
    </row>
    <row r="178" spans="1:33" s="211" customFormat="1" ht="170.25" customHeight="1">
      <c r="A178" s="55"/>
      <c r="B178" s="56"/>
      <c r="C178" s="766">
        <v>7</v>
      </c>
      <c r="D178" s="487">
        <v>59</v>
      </c>
      <c r="E178" s="478" t="s">
        <v>3833</v>
      </c>
      <c r="F178" s="38">
        <v>0</v>
      </c>
      <c r="G178" s="38">
        <v>0</v>
      </c>
      <c r="H178" s="70">
        <v>405700</v>
      </c>
      <c r="I178" s="38">
        <v>0</v>
      </c>
      <c r="J178" s="38">
        <v>0</v>
      </c>
      <c r="K178" s="38">
        <v>405700</v>
      </c>
      <c r="L178" s="431">
        <v>2</v>
      </c>
      <c r="M178" s="431">
        <v>2</v>
      </c>
      <c r="N178" s="430">
        <v>0</v>
      </c>
      <c r="O178" s="431">
        <v>4</v>
      </c>
      <c r="P178" s="49" t="s">
        <v>219</v>
      </c>
      <c r="Q178" s="49" t="s">
        <v>220</v>
      </c>
      <c r="R178" s="75">
        <v>21732</v>
      </c>
      <c r="S178" s="416" t="s">
        <v>209</v>
      </c>
      <c r="T178" s="40" t="s">
        <v>210</v>
      </c>
      <c r="U178" s="40">
        <v>6</v>
      </c>
      <c r="V178" s="40">
        <v>6.6</v>
      </c>
      <c r="W178" s="40" t="s">
        <v>34</v>
      </c>
      <c r="X178" s="177"/>
      <c r="Y178" s="658" t="s">
        <v>863</v>
      </c>
      <c r="Z178" s="210"/>
      <c r="AA178" s="210"/>
      <c r="AB178" s="210"/>
      <c r="AC178" s="210"/>
      <c r="AD178" s="210"/>
      <c r="AE178" s="210"/>
      <c r="AF178" s="210"/>
      <c r="AG178" s="210"/>
    </row>
    <row r="179" spans="1:33" s="211" customFormat="1" ht="181.5" customHeight="1">
      <c r="A179" s="55"/>
      <c r="B179" s="56"/>
      <c r="C179" s="766">
        <v>8</v>
      </c>
      <c r="D179" s="487">
        <v>29</v>
      </c>
      <c r="E179" s="389" t="s">
        <v>3802</v>
      </c>
      <c r="F179" s="42">
        <v>176500</v>
      </c>
      <c r="G179" s="38">
        <v>0</v>
      </c>
      <c r="H179" s="38">
        <v>0</v>
      </c>
      <c r="I179" s="38">
        <v>0</v>
      </c>
      <c r="J179" s="38">
        <v>0</v>
      </c>
      <c r="K179" s="38">
        <v>176500</v>
      </c>
      <c r="L179" s="431">
        <v>10</v>
      </c>
      <c r="M179" s="431">
        <v>10</v>
      </c>
      <c r="N179" s="430">
        <v>0</v>
      </c>
      <c r="O179" s="431">
        <v>20</v>
      </c>
      <c r="P179" s="49" t="s">
        <v>289</v>
      </c>
      <c r="Q179" s="49" t="s">
        <v>290</v>
      </c>
      <c r="R179" s="702" t="s">
        <v>3446</v>
      </c>
      <c r="S179" s="416" t="s">
        <v>226</v>
      </c>
      <c r="T179" s="40" t="s">
        <v>227</v>
      </c>
      <c r="U179" s="40">
        <v>6</v>
      </c>
      <c r="V179" s="40">
        <v>6.6</v>
      </c>
      <c r="W179" s="40" t="s">
        <v>34</v>
      </c>
      <c r="X179" s="40" t="s">
        <v>221</v>
      </c>
      <c r="Y179" s="658" t="s">
        <v>863</v>
      </c>
      <c r="Z179" s="210"/>
      <c r="AA179" s="210"/>
      <c r="AB179" s="210"/>
      <c r="AC179" s="210"/>
      <c r="AD179" s="210"/>
      <c r="AE179" s="210"/>
      <c r="AF179" s="210"/>
      <c r="AG179" s="210"/>
    </row>
    <row r="180" spans="1:33" s="211" customFormat="1" ht="139.5" customHeight="1">
      <c r="A180" s="55"/>
      <c r="B180" s="56"/>
      <c r="C180" s="766">
        <v>9</v>
      </c>
      <c r="D180" s="489">
        <v>6</v>
      </c>
      <c r="E180" s="389" t="s">
        <v>349</v>
      </c>
      <c r="F180" s="70">
        <v>0</v>
      </c>
      <c r="G180" s="72">
        <v>90000</v>
      </c>
      <c r="H180" s="38">
        <v>0</v>
      </c>
      <c r="I180" s="38">
        <v>0</v>
      </c>
      <c r="J180" s="38">
        <v>0</v>
      </c>
      <c r="K180" s="38">
        <v>90000</v>
      </c>
      <c r="L180" s="431">
        <v>20</v>
      </c>
      <c r="M180" s="431">
        <v>5</v>
      </c>
      <c r="N180" s="443">
        <v>0</v>
      </c>
      <c r="O180" s="431">
        <v>25</v>
      </c>
      <c r="P180" s="49" t="s">
        <v>3034</v>
      </c>
      <c r="Q180" s="160" t="s">
        <v>303</v>
      </c>
      <c r="R180" s="234">
        <v>21671</v>
      </c>
      <c r="S180" s="416" t="s">
        <v>350</v>
      </c>
      <c r="T180" s="40" t="s">
        <v>351</v>
      </c>
      <c r="U180" s="40">
        <v>6</v>
      </c>
      <c r="V180" s="40">
        <v>6.6</v>
      </c>
      <c r="W180" s="40" t="s">
        <v>34</v>
      </c>
      <c r="X180" s="40" t="s">
        <v>221</v>
      </c>
      <c r="Y180" s="658" t="s">
        <v>863</v>
      </c>
      <c r="Z180" s="210"/>
      <c r="AA180" s="210"/>
      <c r="AB180" s="210"/>
      <c r="AC180" s="210"/>
      <c r="AD180" s="210"/>
      <c r="AE180" s="210"/>
      <c r="AF180" s="210"/>
      <c r="AG180" s="210"/>
    </row>
    <row r="181" spans="1:33" s="211" customFormat="1" ht="23.25" customHeight="1">
      <c r="A181" s="828"/>
      <c r="B181" s="454"/>
      <c r="C181" s="766">
        <v>10</v>
      </c>
      <c r="D181" s="489">
        <v>5</v>
      </c>
      <c r="E181" s="454" t="s">
        <v>359</v>
      </c>
      <c r="F181" s="70">
        <v>0</v>
      </c>
      <c r="G181" s="72">
        <f>SUM(G182+G184,G185,G186,G187,G183)</f>
        <v>400000</v>
      </c>
      <c r="H181" s="72">
        <f>SUM(H182+H184,H185,H186,H187,H183)</f>
        <v>0</v>
      </c>
      <c r="I181" s="72">
        <f>SUM(I182+I184,I185,I186,I187,I183)</f>
        <v>0</v>
      </c>
      <c r="J181" s="72">
        <f>SUM(J182+J184,J185,J186,J187,J183)</f>
        <v>0</v>
      </c>
      <c r="K181" s="72">
        <f>SUM(K182+K184,K185,K186,K187,K183)</f>
        <v>400000</v>
      </c>
      <c r="L181" s="72"/>
      <c r="M181" s="72"/>
      <c r="N181" s="72"/>
      <c r="O181" s="72"/>
      <c r="P181" s="66"/>
      <c r="Q181" s="66"/>
      <c r="R181" s="829"/>
      <c r="S181" s="415"/>
      <c r="T181" s="830"/>
      <c r="U181" s="65"/>
      <c r="V181" s="65"/>
      <c r="W181" s="65"/>
      <c r="X181" s="40" t="s">
        <v>221</v>
      </c>
      <c r="Y181" s="658" t="s">
        <v>863</v>
      </c>
      <c r="Z181" s="210"/>
      <c r="AA181" s="210"/>
      <c r="AB181" s="210"/>
      <c r="AC181" s="210"/>
      <c r="AD181" s="210"/>
      <c r="AE181" s="210"/>
      <c r="AF181" s="210"/>
      <c r="AG181" s="210"/>
    </row>
    <row r="182" spans="1:33" s="211" customFormat="1" ht="171.75" customHeight="1">
      <c r="A182" s="55"/>
      <c r="B182" s="56"/>
      <c r="C182" s="574"/>
      <c r="D182" s="489"/>
      <c r="E182" s="1131" t="s">
        <v>342</v>
      </c>
      <c r="F182" s="70">
        <v>0</v>
      </c>
      <c r="G182" s="72">
        <v>46100</v>
      </c>
      <c r="H182" s="38">
        <v>0</v>
      </c>
      <c r="I182" s="38">
        <v>0</v>
      </c>
      <c r="J182" s="38">
        <v>0</v>
      </c>
      <c r="K182" s="38">
        <f t="shared" ref="K182:K187" si="28">SUM(G182)</f>
        <v>46100</v>
      </c>
      <c r="L182" s="439">
        <v>8</v>
      </c>
      <c r="M182" s="439">
        <v>2</v>
      </c>
      <c r="N182" s="443">
        <v>0</v>
      </c>
      <c r="O182" s="439">
        <v>10</v>
      </c>
      <c r="P182" s="66" t="s">
        <v>289</v>
      </c>
      <c r="Q182" s="66" t="s">
        <v>290</v>
      </c>
      <c r="R182" s="234">
        <v>21490</v>
      </c>
      <c r="S182" s="415" t="s">
        <v>206</v>
      </c>
      <c r="T182" s="65" t="s">
        <v>207</v>
      </c>
      <c r="U182" s="40">
        <v>6</v>
      </c>
      <c r="V182" s="40">
        <v>6.6</v>
      </c>
      <c r="W182" s="40" t="s">
        <v>34</v>
      </c>
      <c r="X182" s="40" t="s">
        <v>221</v>
      </c>
      <c r="Y182" s="658" t="s">
        <v>863</v>
      </c>
      <c r="Z182" s="210"/>
      <c r="AA182" s="210"/>
      <c r="AB182" s="210"/>
      <c r="AC182" s="210"/>
      <c r="AD182" s="210"/>
      <c r="AE182" s="210"/>
      <c r="AF182" s="210"/>
      <c r="AG182" s="210"/>
    </row>
    <row r="183" spans="1:33" s="211" customFormat="1" ht="171.75" customHeight="1">
      <c r="A183" s="55"/>
      <c r="B183" s="56"/>
      <c r="C183" s="574"/>
      <c r="D183" s="489"/>
      <c r="E183" s="1131" t="s">
        <v>343</v>
      </c>
      <c r="F183" s="70">
        <v>0</v>
      </c>
      <c r="G183" s="72">
        <v>21000</v>
      </c>
      <c r="H183" s="38">
        <v>0</v>
      </c>
      <c r="I183" s="38">
        <v>0</v>
      </c>
      <c r="J183" s="38">
        <v>0</v>
      </c>
      <c r="K183" s="38">
        <f t="shared" si="28"/>
        <v>21000</v>
      </c>
      <c r="L183" s="439">
        <v>2</v>
      </c>
      <c r="M183" s="439">
        <v>1</v>
      </c>
      <c r="N183" s="443">
        <v>0</v>
      </c>
      <c r="O183" s="439">
        <v>3</v>
      </c>
      <c r="P183" s="66" t="s">
        <v>289</v>
      </c>
      <c r="Q183" s="66" t="s">
        <v>290</v>
      </c>
      <c r="R183" s="234">
        <v>21490</v>
      </c>
      <c r="S183" s="415" t="s">
        <v>344</v>
      </c>
      <c r="T183" s="65" t="s">
        <v>345</v>
      </c>
      <c r="U183" s="40">
        <v>6</v>
      </c>
      <c r="V183" s="40">
        <v>6.6</v>
      </c>
      <c r="W183" s="40" t="s">
        <v>34</v>
      </c>
      <c r="X183" s="40" t="s">
        <v>221</v>
      </c>
      <c r="Y183" s="658" t="s">
        <v>863</v>
      </c>
      <c r="Z183" s="210"/>
      <c r="AA183" s="210"/>
      <c r="AB183" s="210"/>
      <c r="AC183" s="210"/>
      <c r="AD183" s="210"/>
      <c r="AE183" s="210"/>
      <c r="AF183" s="210"/>
      <c r="AG183" s="210"/>
    </row>
    <row r="184" spans="1:33" s="211" customFormat="1" ht="171.75" customHeight="1">
      <c r="A184" s="55"/>
      <c r="B184" s="56"/>
      <c r="C184" s="574"/>
      <c r="D184" s="489"/>
      <c r="E184" s="1131" t="s">
        <v>346</v>
      </c>
      <c r="F184" s="70">
        <v>0</v>
      </c>
      <c r="G184" s="72">
        <v>35600</v>
      </c>
      <c r="H184" s="38">
        <v>0</v>
      </c>
      <c r="I184" s="38">
        <v>0</v>
      </c>
      <c r="J184" s="38">
        <v>0</v>
      </c>
      <c r="K184" s="38">
        <f t="shared" si="28"/>
        <v>35600</v>
      </c>
      <c r="L184" s="439">
        <v>5</v>
      </c>
      <c r="M184" s="439">
        <v>3</v>
      </c>
      <c r="N184" s="443">
        <v>0</v>
      </c>
      <c r="O184" s="439">
        <v>8</v>
      </c>
      <c r="P184" s="66" t="s">
        <v>289</v>
      </c>
      <c r="Q184" s="66" t="s">
        <v>290</v>
      </c>
      <c r="R184" s="234">
        <v>21582</v>
      </c>
      <c r="S184" s="415" t="s">
        <v>206</v>
      </c>
      <c r="T184" s="65" t="s">
        <v>207</v>
      </c>
      <c r="U184" s="40">
        <v>6</v>
      </c>
      <c r="V184" s="40">
        <v>6.6</v>
      </c>
      <c r="W184" s="40" t="s">
        <v>34</v>
      </c>
      <c r="X184" s="40" t="s">
        <v>221</v>
      </c>
      <c r="Y184" s="658" t="s">
        <v>863</v>
      </c>
      <c r="Z184" s="210"/>
      <c r="AA184" s="210"/>
      <c r="AB184" s="210"/>
      <c r="AC184" s="210"/>
      <c r="AD184" s="210"/>
      <c r="AE184" s="210"/>
      <c r="AF184" s="210"/>
      <c r="AG184" s="210"/>
    </row>
    <row r="185" spans="1:33" s="211" customFormat="1" ht="138.75" customHeight="1">
      <c r="A185" s="55"/>
      <c r="B185" s="56"/>
      <c r="C185" s="574"/>
      <c r="D185" s="489"/>
      <c r="E185" s="1131" t="s">
        <v>347</v>
      </c>
      <c r="F185" s="70">
        <v>0</v>
      </c>
      <c r="G185" s="72">
        <v>35700</v>
      </c>
      <c r="H185" s="38">
        <v>0</v>
      </c>
      <c r="I185" s="38">
        <v>0</v>
      </c>
      <c r="J185" s="38">
        <v>0</v>
      </c>
      <c r="K185" s="38">
        <f t="shared" si="28"/>
        <v>35700</v>
      </c>
      <c r="L185" s="439">
        <v>5</v>
      </c>
      <c r="M185" s="439">
        <v>3</v>
      </c>
      <c r="N185" s="443">
        <v>0</v>
      </c>
      <c r="O185" s="439">
        <v>8</v>
      </c>
      <c r="P185" s="105" t="s">
        <v>289</v>
      </c>
      <c r="Q185" s="105" t="s">
        <v>290</v>
      </c>
      <c r="R185" s="234">
        <v>21582</v>
      </c>
      <c r="S185" s="415" t="s">
        <v>206</v>
      </c>
      <c r="T185" s="65" t="s">
        <v>207</v>
      </c>
      <c r="U185" s="40">
        <v>6</v>
      </c>
      <c r="V185" s="40">
        <v>6.6</v>
      </c>
      <c r="W185" s="40" t="s">
        <v>34</v>
      </c>
      <c r="X185" s="40" t="s">
        <v>221</v>
      </c>
      <c r="Y185" s="658" t="s">
        <v>863</v>
      </c>
      <c r="Z185" s="210"/>
      <c r="AA185" s="210"/>
      <c r="AB185" s="210"/>
      <c r="AC185" s="210"/>
      <c r="AD185" s="210"/>
      <c r="AE185" s="210"/>
      <c r="AF185" s="210"/>
      <c r="AG185" s="210"/>
    </row>
    <row r="186" spans="1:33" s="211" customFormat="1" ht="168.75" customHeight="1">
      <c r="A186" s="55"/>
      <c r="B186" s="56"/>
      <c r="C186" s="574"/>
      <c r="D186" s="489"/>
      <c r="E186" s="1131" t="s">
        <v>348</v>
      </c>
      <c r="F186" s="70">
        <v>0</v>
      </c>
      <c r="G186" s="72">
        <v>234300</v>
      </c>
      <c r="H186" s="38">
        <v>0</v>
      </c>
      <c r="I186" s="38">
        <v>0</v>
      </c>
      <c r="J186" s="38">
        <v>0</v>
      </c>
      <c r="K186" s="38">
        <f t="shared" si="28"/>
        <v>234300</v>
      </c>
      <c r="L186" s="439">
        <v>30</v>
      </c>
      <c r="M186" s="439">
        <v>10</v>
      </c>
      <c r="N186" s="443">
        <v>0</v>
      </c>
      <c r="O186" s="439">
        <v>40</v>
      </c>
      <c r="P186" s="105" t="s">
        <v>289</v>
      </c>
      <c r="Q186" s="105" t="s">
        <v>290</v>
      </c>
      <c r="R186" s="234">
        <v>21582</v>
      </c>
      <c r="S186" s="415" t="s">
        <v>226</v>
      </c>
      <c r="T186" s="65" t="s">
        <v>227</v>
      </c>
      <c r="U186" s="40">
        <v>6</v>
      </c>
      <c r="V186" s="40">
        <v>6.6</v>
      </c>
      <c r="W186" s="40" t="s">
        <v>34</v>
      </c>
      <c r="X186" s="40" t="s">
        <v>221</v>
      </c>
      <c r="Y186" s="658" t="s">
        <v>863</v>
      </c>
      <c r="Z186" s="210"/>
      <c r="AA186" s="210"/>
      <c r="AB186" s="210"/>
      <c r="AC186" s="210"/>
      <c r="AD186" s="210"/>
      <c r="AE186" s="210"/>
      <c r="AF186" s="210"/>
      <c r="AG186" s="210"/>
    </row>
    <row r="187" spans="1:33" s="211" customFormat="1" ht="162.75" customHeight="1">
      <c r="A187" s="55"/>
      <c r="B187" s="56"/>
      <c r="C187" s="574"/>
      <c r="D187" s="489"/>
      <c r="E187" s="1131" t="s">
        <v>3678</v>
      </c>
      <c r="F187" s="70">
        <v>0</v>
      </c>
      <c r="G187" s="72">
        <v>27300</v>
      </c>
      <c r="H187" s="38">
        <v>0</v>
      </c>
      <c r="I187" s="38">
        <v>0</v>
      </c>
      <c r="J187" s="38">
        <v>0</v>
      </c>
      <c r="K187" s="38">
        <f t="shared" si="28"/>
        <v>27300</v>
      </c>
      <c r="L187" s="439">
        <v>4</v>
      </c>
      <c r="M187" s="439">
        <v>2</v>
      </c>
      <c r="N187" s="443">
        <v>0</v>
      </c>
      <c r="O187" s="439">
        <v>6</v>
      </c>
      <c r="P187" s="105" t="s">
        <v>289</v>
      </c>
      <c r="Q187" s="105" t="s">
        <v>290</v>
      </c>
      <c r="R187" s="234">
        <v>21794</v>
      </c>
      <c r="S187" s="415" t="s">
        <v>206</v>
      </c>
      <c r="T187" s="65" t="s">
        <v>207</v>
      </c>
      <c r="U187" s="40">
        <v>6</v>
      </c>
      <c r="V187" s="40">
        <v>6.6</v>
      </c>
      <c r="W187" s="40" t="s">
        <v>34</v>
      </c>
      <c r="X187" s="40" t="s">
        <v>221</v>
      </c>
      <c r="Y187" s="658" t="s">
        <v>863</v>
      </c>
      <c r="Z187" s="210"/>
      <c r="AA187" s="210"/>
      <c r="AB187" s="210"/>
      <c r="AC187" s="210"/>
      <c r="AD187" s="210"/>
      <c r="AE187" s="210"/>
      <c r="AF187" s="210"/>
      <c r="AG187" s="210"/>
    </row>
    <row r="188" spans="1:33" s="211" customFormat="1" ht="165" customHeight="1">
      <c r="A188" s="55"/>
      <c r="B188" s="56"/>
      <c r="C188" s="766">
        <v>11</v>
      </c>
      <c r="D188" s="489">
        <v>13</v>
      </c>
      <c r="E188" s="389" t="s">
        <v>3531</v>
      </c>
      <c r="F188" s="70">
        <v>0</v>
      </c>
      <c r="G188" s="72">
        <v>50000</v>
      </c>
      <c r="H188" s="38">
        <v>0</v>
      </c>
      <c r="I188" s="38">
        <v>0</v>
      </c>
      <c r="J188" s="38">
        <v>0</v>
      </c>
      <c r="K188" s="38">
        <v>50000</v>
      </c>
      <c r="L188" s="431">
        <v>50</v>
      </c>
      <c r="M188" s="443">
        <v>0</v>
      </c>
      <c r="N188" s="443">
        <v>0</v>
      </c>
      <c r="O188" s="431">
        <v>50</v>
      </c>
      <c r="P188" s="49" t="s">
        <v>324</v>
      </c>
      <c r="Q188" s="49" t="s">
        <v>220</v>
      </c>
      <c r="R188" s="75">
        <v>21582</v>
      </c>
      <c r="S188" s="416" t="s">
        <v>226</v>
      </c>
      <c r="T188" s="40" t="s">
        <v>227</v>
      </c>
      <c r="U188" s="40">
        <v>6</v>
      </c>
      <c r="V188" s="40">
        <v>6.6</v>
      </c>
      <c r="W188" s="40" t="s">
        <v>34</v>
      </c>
      <c r="X188" s="40" t="s">
        <v>221</v>
      </c>
      <c r="Y188" s="416" t="s">
        <v>863</v>
      </c>
      <c r="Z188" s="1140"/>
      <c r="AA188" s="210"/>
      <c r="AB188" s="210"/>
      <c r="AC188" s="210"/>
      <c r="AD188" s="210"/>
      <c r="AE188" s="210"/>
      <c r="AF188" s="210"/>
      <c r="AG188" s="210"/>
    </row>
    <row r="189" spans="1:33" s="211" customFormat="1" ht="140.25" customHeight="1">
      <c r="A189" s="55"/>
      <c r="B189" s="56"/>
      <c r="C189" s="766">
        <v>12</v>
      </c>
      <c r="D189" s="489">
        <v>14</v>
      </c>
      <c r="E189" s="454" t="s">
        <v>3532</v>
      </c>
      <c r="F189" s="70">
        <v>0</v>
      </c>
      <c r="G189" s="72">
        <v>400000</v>
      </c>
      <c r="H189" s="38">
        <v>0</v>
      </c>
      <c r="I189" s="38">
        <v>0</v>
      </c>
      <c r="J189" s="38">
        <v>0</v>
      </c>
      <c r="K189" s="38">
        <v>400000</v>
      </c>
      <c r="L189" s="439">
        <v>10</v>
      </c>
      <c r="M189" s="439">
        <v>10</v>
      </c>
      <c r="N189" s="443">
        <v>0</v>
      </c>
      <c r="O189" s="439">
        <v>20</v>
      </c>
      <c r="P189" s="66" t="s">
        <v>225</v>
      </c>
      <c r="Q189" s="66" t="s">
        <v>220</v>
      </c>
      <c r="R189" s="57" t="s">
        <v>3944</v>
      </c>
      <c r="S189" s="416" t="s">
        <v>226</v>
      </c>
      <c r="T189" s="40" t="s">
        <v>227</v>
      </c>
      <c r="U189" s="65">
        <v>6</v>
      </c>
      <c r="V189" s="65">
        <v>6.6</v>
      </c>
      <c r="W189" s="65" t="s">
        <v>34</v>
      </c>
      <c r="X189" s="40" t="s">
        <v>221</v>
      </c>
      <c r="Y189" s="416" t="s">
        <v>863</v>
      </c>
      <c r="Z189" s="1265"/>
      <c r="AA189" s="210"/>
      <c r="AB189" s="210"/>
      <c r="AC189" s="210"/>
      <c r="AD189" s="210"/>
      <c r="AE189" s="210"/>
      <c r="AF189" s="210"/>
      <c r="AG189" s="210"/>
    </row>
    <row r="190" spans="1:33" s="211" customFormat="1" ht="33.75" customHeight="1">
      <c r="A190" s="55"/>
      <c r="B190" s="56"/>
      <c r="C190" s="766">
        <v>13</v>
      </c>
      <c r="D190" s="489">
        <v>15</v>
      </c>
      <c r="E190" s="454" t="s">
        <v>864</v>
      </c>
      <c r="F190" s="70">
        <v>0</v>
      </c>
      <c r="G190" s="72">
        <v>50000</v>
      </c>
      <c r="H190" s="38">
        <v>0</v>
      </c>
      <c r="I190" s="38">
        <v>0</v>
      </c>
      <c r="J190" s="38">
        <v>0</v>
      </c>
      <c r="K190" s="38">
        <v>50000</v>
      </c>
      <c r="L190" s="439"/>
      <c r="M190" s="439"/>
      <c r="N190" s="439"/>
      <c r="O190" s="439"/>
      <c r="P190" s="66"/>
      <c r="Q190" s="66"/>
      <c r="R190" s="57"/>
      <c r="S190" s="415"/>
      <c r="T190" s="65"/>
      <c r="U190" s="40">
        <v>6</v>
      </c>
      <c r="V190" s="40">
        <v>6.6</v>
      </c>
      <c r="W190" s="40" t="s">
        <v>34</v>
      </c>
      <c r="X190" s="40" t="s">
        <v>221</v>
      </c>
      <c r="Y190" s="416" t="s">
        <v>863</v>
      </c>
      <c r="Z190" s="1265"/>
      <c r="AA190" s="210"/>
      <c r="AB190" s="210"/>
      <c r="AC190" s="210"/>
      <c r="AD190" s="210"/>
      <c r="AE190" s="210"/>
      <c r="AF190" s="210"/>
      <c r="AG190" s="210"/>
    </row>
    <row r="191" spans="1:33" s="211" customFormat="1" ht="144.75" customHeight="1">
      <c r="A191" s="55"/>
      <c r="B191" s="56"/>
      <c r="C191" s="574"/>
      <c r="D191" s="489"/>
      <c r="E191" s="1131" t="s">
        <v>2753</v>
      </c>
      <c r="F191" s="70">
        <v>0</v>
      </c>
      <c r="G191" s="72">
        <v>9400</v>
      </c>
      <c r="H191" s="38">
        <v>0</v>
      </c>
      <c r="I191" s="38">
        <v>0</v>
      </c>
      <c r="J191" s="38">
        <v>0</v>
      </c>
      <c r="K191" s="38">
        <f>SUM(F191,G191,H191,I191,J191)</f>
        <v>9400</v>
      </c>
      <c r="L191" s="439">
        <v>1</v>
      </c>
      <c r="M191" s="439">
        <v>1</v>
      </c>
      <c r="N191" s="443">
        <v>0</v>
      </c>
      <c r="O191" s="439">
        <v>2</v>
      </c>
      <c r="P191" s="105" t="s">
        <v>3044</v>
      </c>
      <c r="Q191" s="105" t="s">
        <v>220</v>
      </c>
      <c r="R191" s="234">
        <v>21520</v>
      </c>
      <c r="S191" s="415" t="s">
        <v>226</v>
      </c>
      <c r="T191" s="65" t="s">
        <v>227</v>
      </c>
      <c r="U191" s="65">
        <v>6</v>
      </c>
      <c r="V191" s="65">
        <v>6.6</v>
      </c>
      <c r="W191" s="65" t="s">
        <v>34</v>
      </c>
      <c r="X191" s="40" t="s">
        <v>221</v>
      </c>
      <c r="Y191" s="416" t="s">
        <v>863</v>
      </c>
      <c r="Z191" s="1265"/>
      <c r="AA191" s="210"/>
      <c r="AB191" s="210"/>
      <c r="AC191" s="210"/>
      <c r="AD191" s="210"/>
      <c r="AE191" s="210"/>
      <c r="AF191" s="210"/>
      <c r="AG191" s="210"/>
    </row>
    <row r="192" spans="1:33" s="213" customFormat="1" ht="159.75" customHeight="1">
      <c r="A192" s="55"/>
      <c r="B192" s="56"/>
      <c r="C192" s="574"/>
      <c r="D192" s="489"/>
      <c r="E192" s="1131" t="s">
        <v>2754</v>
      </c>
      <c r="F192" s="70">
        <v>0</v>
      </c>
      <c r="G192" s="72">
        <v>16900</v>
      </c>
      <c r="H192" s="38">
        <v>0</v>
      </c>
      <c r="I192" s="38">
        <v>0</v>
      </c>
      <c r="J192" s="38">
        <v>0</v>
      </c>
      <c r="K192" s="38">
        <f>SUM(F192,G192,H192,I192,J192)</f>
        <v>16900</v>
      </c>
      <c r="L192" s="439">
        <v>1</v>
      </c>
      <c r="M192" s="439">
        <v>1</v>
      </c>
      <c r="N192" s="443">
        <v>0</v>
      </c>
      <c r="O192" s="439">
        <v>2</v>
      </c>
      <c r="P192" s="105" t="s">
        <v>225</v>
      </c>
      <c r="Q192" s="105" t="s">
        <v>220</v>
      </c>
      <c r="R192" s="234">
        <v>21671</v>
      </c>
      <c r="S192" s="415" t="s">
        <v>226</v>
      </c>
      <c r="T192" s="65" t="s">
        <v>227</v>
      </c>
      <c r="U192" s="65">
        <v>6</v>
      </c>
      <c r="V192" s="65">
        <v>6.6</v>
      </c>
      <c r="W192" s="65" t="s">
        <v>34</v>
      </c>
      <c r="X192" s="40" t="s">
        <v>221</v>
      </c>
      <c r="Y192" s="416" t="s">
        <v>863</v>
      </c>
      <c r="Z192" s="1265"/>
      <c r="AA192" s="212"/>
      <c r="AB192" s="212"/>
      <c r="AC192" s="212"/>
      <c r="AD192" s="212"/>
      <c r="AE192" s="212"/>
      <c r="AF192" s="212"/>
      <c r="AG192" s="212"/>
    </row>
    <row r="193" spans="1:33" s="211" customFormat="1" ht="156" customHeight="1">
      <c r="A193" s="244"/>
      <c r="B193" s="1034"/>
      <c r="C193" s="1870"/>
      <c r="D193" s="1017"/>
      <c r="E193" s="1871" t="s">
        <v>3803</v>
      </c>
      <c r="F193" s="1495">
        <v>0</v>
      </c>
      <c r="G193" s="916">
        <v>23700</v>
      </c>
      <c r="H193" s="1812">
        <v>0</v>
      </c>
      <c r="I193" s="1812">
        <v>0</v>
      </c>
      <c r="J193" s="1812">
        <v>0</v>
      </c>
      <c r="K193" s="1812">
        <f>SUM(F193,G193,H193,I193,J193)</f>
        <v>23700</v>
      </c>
      <c r="L193" s="839">
        <v>1</v>
      </c>
      <c r="M193" s="839">
        <v>1</v>
      </c>
      <c r="N193" s="1872">
        <v>0</v>
      </c>
      <c r="O193" s="839">
        <v>2</v>
      </c>
      <c r="P193" s="1170" t="s">
        <v>225</v>
      </c>
      <c r="Q193" s="1170" t="s">
        <v>220</v>
      </c>
      <c r="R193" s="1873">
        <v>21763</v>
      </c>
      <c r="S193" s="931" t="s">
        <v>226</v>
      </c>
      <c r="T193" s="930" t="s">
        <v>227</v>
      </c>
      <c r="U193" s="930">
        <v>6</v>
      </c>
      <c r="V193" s="930">
        <v>6.6</v>
      </c>
      <c r="W193" s="930" t="s">
        <v>34</v>
      </c>
      <c r="X193" s="922" t="s">
        <v>221</v>
      </c>
      <c r="Y193" s="921" t="s">
        <v>863</v>
      </c>
      <c r="Z193" s="1265"/>
      <c r="AA193" s="210"/>
      <c r="AB193" s="210"/>
      <c r="AC193" s="210"/>
      <c r="AD193" s="210"/>
      <c r="AE193" s="210"/>
      <c r="AF193" s="210"/>
      <c r="AG193" s="210"/>
    </row>
    <row r="194" spans="1:33" s="211" customFormat="1" ht="122.25" customHeight="1">
      <c r="A194" s="55"/>
      <c r="B194" s="247"/>
      <c r="C194" s="827">
        <v>14</v>
      </c>
      <c r="D194" s="486">
        <v>43</v>
      </c>
      <c r="E194" s="1583" t="s">
        <v>867</v>
      </c>
      <c r="F194" s="73">
        <v>15600</v>
      </c>
      <c r="G194" s="314">
        <v>0</v>
      </c>
      <c r="H194" s="314">
        <v>0</v>
      </c>
      <c r="I194" s="314">
        <v>0</v>
      </c>
      <c r="J194" s="314">
        <v>0</v>
      </c>
      <c r="K194" s="314">
        <v>15600</v>
      </c>
      <c r="L194" s="1867">
        <v>30</v>
      </c>
      <c r="M194" s="438">
        <v>0</v>
      </c>
      <c r="N194" s="438">
        <v>0</v>
      </c>
      <c r="O194" s="1867">
        <v>30</v>
      </c>
      <c r="P194" s="51" t="s">
        <v>240</v>
      </c>
      <c r="Q194" s="51" t="s">
        <v>220</v>
      </c>
      <c r="R194" s="1111">
        <v>21671</v>
      </c>
      <c r="S194" s="1868" t="s">
        <v>203</v>
      </c>
      <c r="T194" s="1869" t="s">
        <v>204</v>
      </c>
      <c r="U194" s="1869">
        <v>6</v>
      </c>
      <c r="V194" s="1869">
        <v>6.6</v>
      </c>
      <c r="W194" s="1869" t="s">
        <v>34</v>
      </c>
      <c r="X194" s="1869" t="s">
        <v>221</v>
      </c>
      <c r="Y194" s="1868" t="s">
        <v>863</v>
      </c>
      <c r="Z194" s="48"/>
      <c r="AA194" s="210"/>
      <c r="AB194" s="210"/>
      <c r="AC194" s="210"/>
      <c r="AD194" s="210"/>
      <c r="AE194" s="210"/>
      <c r="AF194" s="210"/>
      <c r="AG194" s="210"/>
    </row>
    <row r="195" spans="1:33" s="211" customFormat="1" ht="171.75" customHeight="1">
      <c r="A195" s="55"/>
      <c r="B195" s="56"/>
      <c r="C195" s="766">
        <v>15</v>
      </c>
      <c r="D195" s="487">
        <v>49</v>
      </c>
      <c r="E195" s="478" t="s">
        <v>3804</v>
      </c>
      <c r="F195" s="42">
        <v>11500</v>
      </c>
      <c r="G195" s="38">
        <v>0</v>
      </c>
      <c r="H195" s="38">
        <v>0</v>
      </c>
      <c r="I195" s="38">
        <v>0</v>
      </c>
      <c r="J195" s="38">
        <v>0</v>
      </c>
      <c r="K195" s="38">
        <v>11500</v>
      </c>
      <c r="L195" s="431">
        <v>40</v>
      </c>
      <c r="M195" s="431">
        <v>10</v>
      </c>
      <c r="N195" s="430">
        <v>0</v>
      </c>
      <c r="O195" s="431">
        <v>50</v>
      </c>
      <c r="P195" s="49" t="s">
        <v>302</v>
      </c>
      <c r="Q195" s="49" t="s">
        <v>303</v>
      </c>
      <c r="R195" s="75">
        <v>21610</v>
      </c>
      <c r="S195" s="416" t="s">
        <v>3045</v>
      </c>
      <c r="T195" s="40" t="s">
        <v>871</v>
      </c>
      <c r="U195" s="40">
        <v>6</v>
      </c>
      <c r="V195" s="40">
        <v>6.6</v>
      </c>
      <c r="W195" s="40" t="s">
        <v>34</v>
      </c>
      <c r="X195" s="40" t="s">
        <v>221</v>
      </c>
      <c r="Y195" s="416" t="s">
        <v>863</v>
      </c>
      <c r="Z195" s="48"/>
      <c r="AA195" s="210"/>
      <c r="AB195" s="210"/>
      <c r="AC195" s="210"/>
      <c r="AD195" s="210"/>
      <c r="AE195" s="210"/>
      <c r="AF195" s="210"/>
      <c r="AG195" s="210"/>
    </row>
    <row r="196" spans="1:33" s="215" customFormat="1" ht="174" customHeight="1">
      <c r="A196" s="55"/>
      <c r="B196" s="56"/>
      <c r="C196" s="766">
        <v>16</v>
      </c>
      <c r="D196" s="487">
        <v>50</v>
      </c>
      <c r="E196" s="389" t="s">
        <v>3222</v>
      </c>
      <c r="F196" s="42">
        <v>21000</v>
      </c>
      <c r="G196" s="38">
        <v>0</v>
      </c>
      <c r="H196" s="38">
        <v>0</v>
      </c>
      <c r="I196" s="38">
        <v>0</v>
      </c>
      <c r="J196" s="38">
        <v>0</v>
      </c>
      <c r="K196" s="38">
        <v>21000</v>
      </c>
      <c r="L196" s="431">
        <v>30</v>
      </c>
      <c r="M196" s="431">
        <v>5</v>
      </c>
      <c r="N196" s="430">
        <v>0</v>
      </c>
      <c r="O196" s="431">
        <v>35</v>
      </c>
      <c r="P196" s="49" t="s">
        <v>302</v>
      </c>
      <c r="Q196" s="49" t="s">
        <v>303</v>
      </c>
      <c r="R196" s="75">
        <v>21671</v>
      </c>
      <c r="S196" s="416" t="s">
        <v>161</v>
      </c>
      <c r="T196" s="40" t="s">
        <v>354</v>
      </c>
      <c r="U196" s="40">
        <v>6</v>
      </c>
      <c r="V196" s="40">
        <v>6.6</v>
      </c>
      <c r="W196" s="40" t="s">
        <v>34</v>
      </c>
      <c r="X196" s="40" t="s">
        <v>221</v>
      </c>
      <c r="Y196" s="416" t="s">
        <v>863</v>
      </c>
      <c r="Z196" s="48"/>
      <c r="AA196" s="214"/>
      <c r="AB196" s="214"/>
      <c r="AC196" s="214"/>
      <c r="AD196" s="214"/>
      <c r="AE196" s="214"/>
      <c r="AF196" s="214"/>
      <c r="AG196" s="214"/>
    </row>
    <row r="197" spans="1:33" s="218" customFormat="1" ht="122.1" customHeight="1">
      <c r="A197" s="55"/>
      <c r="B197" s="56"/>
      <c r="C197" s="766">
        <v>17</v>
      </c>
      <c r="D197" s="487">
        <v>52</v>
      </c>
      <c r="E197" s="478" t="s">
        <v>872</v>
      </c>
      <c r="F197" s="42">
        <v>24500</v>
      </c>
      <c r="G197" s="38">
        <v>0</v>
      </c>
      <c r="H197" s="38">
        <v>0</v>
      </c>
      <c r="I197" s="38">
        <v>0</v>
      </c>
      <c r="J197" s="38">
        <v>0</v>
      </c>
      <c r="K197" s="38">
        <v>24500</v>
      </c>
      <c r="L197" s="431">
        <v>11</v>
      </c>
      <c r="M197" s="431">
        <v>5</v>
      </c>
      <c r="N197" s="430">
        <v>0</v>
      </c>
      <c r="O197" s="431">
        <v>16</v>
      </c>
      <c r="P197" s="49" t="s">
        <v>240</v>
      </c>
      <c r="Q197" s="49" t="s">
        <v>220</v>
      </c>
      <c r="R197" s="75">
        <v>21520</v>
      </c>
      <c r="S197" s="416" t="s">
        <v>209</v>
      </c>
      <c r="T197" s="40" t="s">
        <v>210</v>
      </c>
      <c r="U197" s="40">
        <v>6</v>
      </c>
      <c r="V197" s="40">
        <v>6.6</v>
      </c>
      <c r="W197" s="40" t="s">
        <v>34</v>
      </c>
      <c r="X197" s="40" t="s">
        <v>221</v>
      </c>
      <c r="Y197" s="416" t="s">
        <v>863</v>
      </c>
      <c r="Z197" s="48"/>
      <c r="AA197" s="217"/>
      <c r="AB197" s="217"/>
      <c r="AC197" s="217"/>
      <c r="AD197" s="217"/>
      <c r="AE197" s="217"/>
      <c r="AF197" s="217"/>
      <c r="AG197" s="217"/>
    </row>
    <row r="198" spans="1:33" s="211" customFormat="1" ht="122.1" customHeight="1">
      <c r="A198" s="55"/>
      <c r="B198" s="56"/>
      <c r="C198" s="766">
        <v>18</v>
      </c>
      <c r="D198" s="487">
        <v>62</v>
      </c>
      <c r="E198" s="478" t="s">
        <v>361</v>
      </c>
      <c r="F198" s="38">
        <v>0</v>
      </c>
      <c r="G198" s="38">
        <v>0</v>
      </c>
      <c r="H198" s="38">
        <v>0</v>
      </c>
      <c r="I198" s="47">
        <v>15500</v>
      </c>
      <c r="J198" s="38">
        <v>0</v>
      </c>
      <c r="K198" s="38">
        <f>SUM(F198,G198,H198,I198,J198)</f>
        <v>15500</v>
      </c>
      <c r="L198" s="431">
        <v>30</v>
      </c>
      <c r="M198" s="430">
        <v>0</v>
      </c>
      <c r="N198" s="430">
        <v>0</v>
      </c>
      <c r="O198" s="431">
        <f>SUM(L198:N198)</f>
        <v>30</v>
      </c>
      <c r="P198" s="49" t="s">
        <v>240</v>
      </c>
      <c r="Q198" s="49" t="s">
        <v>220</v>
      </c>
      <c r="R198" s="75">
        <v>21582</v>
      </c>
      <c r="S198" s="416" t="s">
        <v>194</v>
      </c>
      <c r="T198" s="40" t="s">
        <v>195</v>
      </c>
      <c r="U198" s="40">
        <v>6</v>
      </c>
      <c r="V198" s="40">
        <v>6.6</v>
      </c>
      <c r="W198" s="40" t="s">
        <v>34</v>
      </c>
      <c r="X198" s="40" t="s">
        <v>221</v>
      </c>
      <c r="Y198" s="658" t="s">
        <v>863</v>
      </c>
      <c r="Z198" s="210"/>
      <c r="AA198" s="210"/>
      <c r="AB198" s="210"/>
      <c r="AC198" s="210"/>
      <c r="AD198" s="210"/>
      <c r="AE198" s="210"/>
      <c r="AF198" s="210"/>
      <c r="AG198" s="210"/>
    </row>
    <row r="199" spans="1:33" s="213" customFormat="1" ht="122.1" customHeight="1">
      <c r="A199" s="55"/>
      <c r="B199" s="56"/>
      <c r="C199" s="766">
        <v>19</v>
      </c>
      <c r="D199" s="487">
        <v>64</v>
      </c>
      <c r="E199" s="478" t="s">
        <v>3805</v>
      </c>
      <c r="F199" s="38">
        <v>0</v>
      </c>
      <c r="G199" s="38">
        <v>0</v>
      </c>
      <c r="H199" s="38">
        <v>0</v>
      </c>
      <c r="I199" s="47">
        <v>19800</v>
      </c>
      <c r="J199" s="38">
        <v>0</v>
      </c>
      <c r="K199" s="38">
        <f>SUM(F199,G199,H199,I199,J199)</f>
        <v>19800</v>
      </c>
      <c r="L199" s="431">
        <v>30</v>
      </c>
      <c r="M199" s="430">
        <v>0</v>
      </c>
      <c r="N199" s="430">
        <v>0</v>
      </c>
      <c r="O199" s="431">
        <f>SUM(L199:N199)</f>
        <v>30</v>
      </c>
      <c r="P199" s="49" t="s">
        <v>240</v>
      </c>
      <c r="Q199" s="49" t="s">
        <v>220</v>
      </c>
      <c r="R199" s="75">
        <v>21671</v>
      </c>
      <c r="S199" s="416" t="s">
        <v>362</v>
      </c>
      <c r="T199" s="40" t="s">
        <v>363</v>
      </c>
      <c r="U199" s="40">
        <v>6</v>
      </c>
      <c r="V199" s="40">
        <v>6.6</v>
      </c>
      <c r="W199" s="40" t="s">
        <v>34</v>
      </c>
      <c r="X199" s="40" t="s">
        <v>221</v>
      </c>
      <c r="Y199" s="658" t="s">
        <v>863</v>
      </c>
      <c r="Z199" s="212"/>
      <c r="AA199" s="212"/>
      <c r="AB199" s="212"/>
      <c r="AC199" s="212"/>
      <c r="AD199" s="212"/>
      <c r="AE199" s="212"/>
      <c r="AF199" s="212"/>
      <c r="AG199" s="212"/>
    </row>
    <row r="200" spans="1:33" s="213" customFormat="1" ht="122.1" customHeight="1">
      <c r="A200" s="55"/>
      <c r="B200" s="56"/>
      <c r="C200" s="766">
        <v>20</v>
      </c>
      <c r="D200" s="487">
        <v>18</v>
      </c>
      <c r="E200" s="479" t="s">
        <v>395</v>
      </c>
      <c r="F200" s="42">
        <v>14400</v>
      </c>
      <c r="G200" s="42">
        <v>0</v>
      </c>
      <c r="H200" s="152">
        <v>0</v>
      </c>
      <c r="I200" s="152">
        <v>0</v>
      </c>
      <c r="J200" s="152">
        <v>0</v>
      </c>
      <c r="K200" s="47">
        <v>14400</v>
      </c>
      <c r="L200" s="431">
        <v>93</v>
      </c>
      <c r="M200" s="431">
        <v>3</v>
      </c>
      <c r="N200" s="433">
        <v>0</v>
      </c>
      <c r="O200" s="431">
        <v>96</v>
      </c>
      <c r="P200" s="49" t="s">
        <v>240</v>
      </c>
      <c r="Q200" s="49" t="s">
        <v>220</v>
      </c>
      <c r="R200" s="75">
        <v>21610</v>
      </c>
      <c r="S200" s="416" t="s">
        <v>396</v>
      </c>
      <c r="T200" s="40" t="s">
        <v>367</v>
      </c>
      <c r="U200" s="40">
        <v>6</v>
      </c>
      <c r="V200" s="40">
        <v>6.6</v>
      </c>
      <c r="W200" s="40" t="s">
        <v>34</v>
      </c>
      <c r="X200" s="40" t="s">
        <v>394</v>
      </c>
      <c r="Y200" s="658" t="s">
        <v>368</v>
      </c>
      <c r="Z200" s="212"/>
      <c r="AA200" s="212"/>
      <c r="AB200" s="212"/>
      <c r="AC200" s="212"/>
      <c r="AD200" s="212"/>
      <c r="AE200" s="212"/>
      <c r="AF200" s="212"/>
      <c r="AG200" s="212"/>
    </row>
    <row r="201" spans="1:33" s="211" customFormat="1" ht="122.1" customHeight="1">
      <c r="A201" s="55"/>
      <c r="B201" s="56"/>
      <c r="C201" s="766">
        <v>21</v>
      </c>
      <c r="D201" s="496">
        <v>34</v>
      </c>
      <c r="E201" s="479" t="s">
        <v>440</v>
      </c>
      <c r="F201" s="42">
        <v>18000</v>
      </c>
      <c r="G201" s="42">
        <v>0</v>
      </c>
      <c r="H201" s="152">
        <v>0</v>
      </c>
      <c r="I201" s="152">
        <v>0</v>
      </c>
      <c r="J201" s="152">
        <v>0</v>
      </c>
      <c r="K201" s="47">
        <v>18000</v>
      </c>
      <c r="L201" s="431">
        <v>60</v>
      </c>
      <c r="M201" s="431">
        <v>10</v>
      </c>
      <c r="N201" s="433">
        <v>0</v>
      </c>
      <c r="O201" s="431">
        <v>70</v>
      </c>
      <c r="P201" s="49" t="s">
        <v>240</v>
      </c>
      <c r="Q201" s="49" t="s">
        <v>220</v>
      </c>
      <c r="R201" s="75">
        <v>21551</v>
      </c>
      <c r="S201" s="416" t="s">
        <v>430</v>
      </c>
      <c r="T201" s="40" t="s">
        <v>367</v>
      </c>
      <c r="U201" s="40">
        <v>6</v>
      </c>
      <c r="V201" s="40">
        <v>6.6</v>
      </c>
      <c r="W201" s="40" t="s">
        <v>34</v>
      </c>
      <c r="X201" s="40" t="s">
        <v>394</v>
      </c>
      <c r="Y201" s="658" t="s">
        <v>368</v>
      </c>
      <c r="Z201" s="210"/>
      <c r="AA201" s="210"/>
      <c r="AB201" s="210"/>
      <c r="AC201" s="210"/>
      <c r="AD201" s="210"/>
      <c r="AE201" s="210"/>
      <c r="AF201" s="210"/>
      <c r="AG201" s="210"/>
    </row>
    <row r="202" spans="1:33" s="211" customFormat="1" ht="122.1" customHeight="1">
      <c r="A202" s="55"/>
      <c r="B202" s="56"/>
      <c r="C202" s="766">
        <v>22</v>
      </c>
      <c r="D202" s="495">
        <v>3</v>
      </c>
      <c r="E202" s="454" t="s">
        <v>444</v>
      </c>
      <c r="F202" s="47">
        <v>0</v>
      </c>
      <c r="G202" s="72">
        <v>95000</v>
      </c>
      <c r="H202" s="47">
        <v>0</v>
      </c>
      <c r="I202" s="47">
        <v>0</v>
      </c>
      <c r="J202" s="47">
        <v>0</v>
      </c>
      <c r="K202" s="47">
        <v>95000</v>
      </c>
      <c r="L202" s="431">
        <v>150</v>
      </c>
      <c r="M202" s="431">
        <v>15</v>
      </c>
      <c r="N202" s="431">
        <v>15</v>
      </c>
      <c r="O202" s="431">
        <v>180</v>
      </c>
      <c r="P202" s="49" t="s">
        <v>240</v>
      </c>
      <c r="Q202" s="49" t="s">
        <v>220</v>
      </c>
      <c r="R202" s="75">
        <v>21610</v>
      </c>
      <c r="S202" s="416" t="s">
        <v>375</v>
      </c>
      <c r="T202" s="40" t="s">
        <v>367</v>
      </c>
      <c r="U202" s="40">
        <v>6</v>
      </c>
      <c r="V202" s="40">
        <v>6.6</v>
      </c>
      <c r="W202" s="40" t="s">
        <v>34</v>
      </c>
      <c r="X202" s="40" t="s">
        <v>394</v>
      </c>
      <c r="Y202" s="658" t="s">
        <v>368</v>
      </c>
      <c r="Z202" s="210"/>
      <c r="AA202" s="210"/>
      <c r="AB202" s="210"/>
      <c r="AC202" s="210"/>
      <c r="AD202" s="210"/>
      <c r="AE202" s="210"/>
      <c r="AF202" s="210"/>
      <c r="AG202" s="210"/>
    </row>
    <row r="203" spans="1:33" s="211" customFormat="1" ht="122.1" customHeight="1">
      <c r="A203" s="55"/>
      <c r="B203" s="56"/>
      <c r="C203" s="766">
        <v>23</v>
      </c>
      <c r="D203" s="495">
        <v>4</v>
      </c>
      <c r="E203" s="389" t="s">
        <v>3837</v>
      </c>
      <c r="F203" s="47">
        <v>0</v>
      </c>
      <c r="G203" s="137">
        <v>40000</v>
      </c>
      <c r="H203" s="152">
        <v>0</v>
      </c>
      <c r="I203" s="47">
        <v>0</v>
      </c>
      <c r="J203" s="152">
        <v>0</v>
      </c>
      <c r="K203" s="47">
        <v>40000</v>
      </c>
      <c r="L203" s="431">
        <v>400</v>
      </c>
      <c r="M203" s="431">
        <v>33</v>
      </c>
      <c r="N203" s="431">
        <v>81</v>
      </c>
      <c r="O203" s="431">
        <v>514</v>
      </c>
      <c r="P203" s="49" t="s">
        <v>240</v>
      </c>
      <c r="Q203" s="49" t="s">
        <v>220</v>
      </c>
      <c r="R203" s="75">
        <v>21551</v>
      </c>
      <c r="S203" s="416" t="s">
        <v>3046</v>
      </c>
      <c r="T203" s="40" t="s">
        <v>367</v>
      </c>
      <c r="U203" s="40">
        <v>6</v>
      </c>
      <c r="V203" s="40">
        <v>6.6</v>
      </c>
      <c r="W203" s="40" t="s">
        <v>34</v>
      </c>
      <c r="X203" s="40" t="s">
        <v>394</v>
      </c>
      <c r="Y203" s="658" t="s">
        <v>368</v>
      </c>
      <c r="Z203" s="210"/>
      <c r="AA203" s="210"/>
      <c r="AB203" s="210"/>
      <c r="AC203" s="210"/>
      <c r="AD203" s="210"/>
      <c r="AE203" s="210"/>
      <c r="AF203" s="210"/>
      <c r="AG203" s="210"/>
    </row>
    <row r="204" spans="1:33" s="211" customFormat="1" ht="167.25" customHeight="1">
      <c r="A204" s="55"/>
      <c r="B204" s="56"/>
      <c r="C204" s="766">
        <v>24</v>
      </c>
      <c r="D204" s="495">
        <v>5</v>
      </c>
      <c r="E204" s="389" t="s">
        <v>3834</v>
      </c>
      <c r="F204" s="47">
        <v>0</v>
      </c>
      <c r="G204" s="137">
        <v>90000</v>
      </c>
      <c r="H204" s="47">
        <v>0</v>
      </c>
      <c r="I204" s="47">
        <v>0</v>
      </c>
      <c r="J204" s="47">
        <v>0</v>
      </c>
      <c r="K204" s="47">
        <v>90000</v>
      </c>
      <c r="L204" s="431">
        <v>18</v>
      </c>
      <c r="M204" s="431">
        <v>2</v>
      </c>
      <c r="N204" s="433">
        <v>0</v>
      </c>
      <c r="O204" s="431">
        <v>20</v>
      </c>
      <c r="P204" s="49" t="s">
        <v>398</v>
      </c>
      <c r="Q204" s="49" t="s">
        <v>303</v>
      </c>
      <c r="R204" s="75">
        <v>21641</v>
      </c>
      <c r="S204" s="415" t="s">
        <v>3047</v>
      </c>
      <c r="T204" s="40" t="s">
        <v>367</v>
      </c>
      <c r="U204" s="40">
        <v>6</v>
      </c>
      <c r="V204" s="40">
        <v>6.6</v>
      </c>
      <c r="W204" s="40" t="s">
        <v>34</v>
      </c>
      <c r="X204" s="40" t="s">
        <v>394</v>
      </c>
      <c r="Y204" s="658" t="s">
        <v>368</v>
      </c>
      <c r="Z204" s="210"/>
      <c r="AA204" s="210"/>
      <c r="AB204" s="210"/>
      <c r="AC204" s="210"/>
      <c r="AD204" s="210"/>
      <c r="AE204" s="210"/>
      <c r="AF204" s="210"/>
      <c r="AG204" s="210"/>
    </row>
    <row r="205" spans="1:33" s="213" customFormat="1" ht="167.25" customHeight="1">
      <c r="A205" s="55"/>
      <c r="B205" s="56"/>
      <c r="C205" s="766">
        <v>25</v>
      </c>
      <c r="D205" s="495">
        <v>6</v>
      </c>
      <c r="E205" s="389" t="s">
        <v>445</v>
      </c>
      <c r="F205" s="47">
        <v>0</v>
      </c>
      <c r="G205" s="137">
        <v>40000</v>
      </c>
      <c r="H205" s="152">
        <v>0</v>
      </c>
      <c r="I205" s="152">
        <v>0</v>
      </c>
      <c r="J205" s="152">
        <v>0</v>
      </c>
      <c r="K205" s="47">
        <v>40000</v>
      </c>
      <c r="L205" s="183">
        <v>70</v>
      </c>
      <c r="M205" s="183">
        <v>27</v>
      </c>
      <c r="N205" s="183">
        <v>3</v>
      </c>
      <c r="O205" s="183">
        <v>100</v>
      </c>
      <c r="P205" s="49" t="s">
        <v>446</v>
      </c>
      <c r="Q205" s="49" t="s">
        <v>447</v>
      </c>
      <c r="R205" s="75">
        <v>21551</v>
      </c>
      <c r="S205" s="416" t="s">
        <v>3048</v>
      </c>
      <c r="T205" s="40" t="s">
        <v>367</v>
      </c>
      <c r="U205" s="40">
        <v>6</v>
      </c>
      <c r="V205" s="40">
        <v>6.6</v>
      </c>
      <c r="W205" s="40" t="s">
        <v>34</v>
      </c>
      <c r="X205" s="40" t="s">
        <v>394</v>
      </c>
      <c r="Y205" s="658" t="s">
        <v>368</v>
      </c>
      <c r="Z205" s="212"/>
      <c r="AA205" s="212"/>
      <c r="AB205" s="212"/>
      <c r="AC205" s="212"/>
      <c r="AD205" s="212"/>
      <c r="AE205" s="212"/>
      <c r="AF205" s="212"/>
      <c r="AG205" s="212"/>
    </row>
    <row r="206" spans="1:33" s="211" customFormat="1" ht="167.25" customHeight="1">
      <c r="A206" s="55"/>
      <c r="B206" s="56"/>
      <c r="C206" s="766">
        <v>26</v>
      </c>
      <c r="D206" s="495">
        <v>7</v>
      </c>
      <c r="E206" s="389" t="s">
        <v>448</v>
      </c>
      <c r="F206" s="47">
        <v>0</v>
      </c>
      <c r="G206" s="137">
        <v>50000</v>
      </c>
      <c r="H206" s="152">
        <v>0</v>
      </c>
      <c r="I206" s="152">
        <v>0</v>
      </c>
      <c r="J206" s="152">
        <v>0</v>
      </c>
      <c r="K206" s="47">
        <v>50000</v>
      </c>
      <c r="L206" s="431">
        <v>17</v>
      </c>
      <c r="M206" s="431">
        <v>13</v>
      </c>
      <c r="N206" s="431">
        <v>120</v>
      </c>
      <c r="O206" s="431">
        <v>150</v>
      </c>
      <c r="P206" s="49" t="s">
        <v>446</v>
      </c>
      <c r="Q206" s="49" t="s">
        <v>447</v>
      </c>
      <c r="R206" s="75">
        <v>21551</v>
      </c>
      <c r="S206" s="416" t="s">
        <v>3049</v>
      </c>
      <c r="T206" s="40" t="s">
        <v>367</v>
      </c>
      <c r="U206" s="40">
        <v>6</v>
      </c>
      <c r="V206" s="40">
        <v>6.6</v>
      </c>
      <c r="W206" s="40" t="s">
        <v>34</v>
      </c>
      <c r="X206" s="40" t="s">
        <v>394</v>
      </c>
      <c r="Y206" s="658" t="s">
        <v>368</v>
      </c>
      <c r="Z206" s="210"/>
      <c r="AA206" s="210"/>
      <c r="AB206" s="210"/>
      <c r="AC206" s="210"/>
      <c r="AD206" s="210"/>
      <c r="AE206" s="210"/>
      <c r="AF206" s="210"/>
      <c r="AG206" s="210"/>
    </row>
    <row r="207" spans="1:33" s="211" customFormat="1" ht="167.25" customHeight="1">
      <c r="A207" s="55"/>
      <c r="B207" s="56"/>
      <c r="C207" s="766">
        <v>27</v>
      </c>
      <c r="D207" s="487">
        <v>11</v>
      </c>
      <c r="E207" s="479" t="s">
        <v>450</v>
      </c>
      <c r="F207" s="42">
        <v>25600</v>
      </c>
      <c r="G207" s="42">
        <v>0</v>
      </c>
      <c r="H207" s="152">
        <v>0</v>
      </c>
      <c r="I207" s="152">
        <v>0</v>
      </c>
      <c r="J207" s="152">
        <v>0</v>
      </c>
      <c r="K207" s="47">
        <v>25600</v>
      </c>
      <c r="L207" s="439">
        <v>80</v>
      </c>
      <c r="M207" s="439">
        <v>5</v>
      </c>
      <c r="N207" s="439">
        <v>20</v>
      </c>
      <c r="O207" s="439">
        <v>105</v>
      </c>
      <c r="P207" s="66" t="s">
        <v>435</v>
      </c>
      <c r="Q207" s="66" t="s">
        <v>436</v>
      </c>
      <c r="R207" s="234">
        <v>21551</v>
      </c>
      <c r="S207" s="415" t="s">
        <v>3051</v>
      </c>
      <c r="T207" s="65" t="s">
        <v>367</v>
      </c>
      <c r="U207" s="65">
        <v>6</v>
      </c>
      <c r="V207" s="65">
        <v>6.6</v>
      </c>
      <c r="W207" s="65" t="s">
        <v>34</v>
      </c>
      <c r="X207" s="40" t="s">
        <v>394</v>
      </c>
      <c r="Y207" s="658" t="s">
        <v>368</v>
      </c>
      <c r="Z207" s="210"/>
      <c r="AA207" s="210"/>
      <c r="AB207" s="210"/>
      <c r="AC207" s="210"/>
      <c r="AD207" s="210"/>
      <c r="AE207" s="210"/>
      <c r="AF207" s="210"/>
      <c r="AG207" s="210"/>
    </row>
    <row r="208" spans="1:33" s="211" customFormat="1" ht="167.25" customHeight="1">
      <c r="A208" s="55"/>
      <c r="B208" s="56"/>
      <c r="C208" s="766">
        <v>28</v>
      </c>
      <c r="D208" s="487">
        <v>25</v>
      </c>
      <c r="E208" s="501" t="s">
        <v>451</v>
      </c>
      <c r="F208" s="42">
        <v>10800</v>
      </c>
      <c r="G208" s="42">
        <v>0</v>
      </c>
      <c r="H208" s="152">
        <v>0</v>
      </c>
      <c r="I208" s="152">
        <v>0</v>
      </c>
      <c r="J208" s="152">
        <v>0</v>
      </c>
      <c r="K208" s="47">
        <v>10800</v>
      </c>
      <c r="L208" s="431">
        <v>30</v>
      </c>
      <c r="M208" s="431">
        <v>2</v>
      </c>
      <c r="N208" s="433">
        <v>0</v>
      </c>
      <c r="O208" s="431">
        <v>32</v>
      </c>
      <c r="P208" s="49" t="s">
        <v>240</v>
      </c>
      <c r="Q208" s="49" t="s">
        <v>220</v>
      </c>
      <c r="R208" s="75">
        <v>21763</v>
      </c>
      <c r="S208" s="416" t="s">
        <v>3052</v>
      </c>
      <c r="T208" s="40" t="s">
        <v>367</v>
      </c>
      <c r="U208" s="40">
        <v>6</v>
      </c>
      <c r="V208" s="40">
        <v>6.6</v>
      </c>
      <c r="W208" s="40" t="s">
        <v>34</v>
      </c>
      <c r="X208" s="40" t="s">
        <v>394</v>
      </c>
      <c r="Y208" s="658" t="s">
        <v>368</v>
      </c>
      <c r="Z208" s="210"/>
      <c r="AA208" s="210"/>
      <c r="AB208" s="210"/>
      <c r="AC208" s="210"/>
      <c r="AD208" s="210"/>
      <c r="AE208" s="210"/>
      <c r="AF208" s="210"/>
      <c r="AG208" s="210"/>
    </row>
    <row r="209" spans="1:33" s="211" customFormat="1" ht="167.25" customHeight="1">
      <c r="A209" s="55"/>
      <c r="B209" s="56"/>
      <c r="C209" s="766">
        <v>29</v>
      </c>
      <c r="D209" s="487">
        <v>27</v>
      </c>
      <c r="E209" s="501" t="s">
        <v>452</v>
      </c>
      <c r="F209" s="42">
        <v>25600</v>
      </c>
      <c r="G209" s="42">
        <v>0</v>
      </c>
      <c r="H209" s="152">
        <v>0</v>
      </c>
      <c r="I209" s="152">
        <v>0</v>
      </c>
      <c r="J209" s="152">
        <v>0</v>
      </c>
      <c r="K209" s="47">
        <v>25600</v>
      </c>
      <c r="L209" s="431">
        <v>40</v>
      </c>
      <c r="M209" s="431">
        <v>3</v>
      </c>
      <c r="N209" s="433">
        <v>0</v>
      </c>
      <c r="O209" s="431">
        <v>43</v>
      </c>
      <c r="P209" s="49" t="s">
        <v>398</v>
      </c>
      <c r="Q209" s="49" t="s">
        <v>303</v>
      </c>
      <c r="R209" s="75">
        <v>21610</v>
      </c>
      <c r="S209" s="416" t="s">
        <v>3053</v>
      </c>
      <c r="T209" s="40" t="s">
        <v>423</v>
      </c>
      <c r="U209" s="40">
        <v>6</v>
      </c>
      <c r="V209" s="40">
        <v>6.6</v>
      </c>
      <c r="W209" s="40" t="s">
        <v>34</v>
      </c>
      <c r="X209" s="40" t="s">
        <v>394</v>
      </c>
      <c r="Y209" s="658" t="s">
        <v>368</v>
      </c>
      <c r="Z209" s="210"/>
      <c r="AA209" s="210"/>
      <c r="AB209" s="210"/>
      <c r="AC209" s="210"/>
      <c r="AD209" s="210"/>
      <c r="AE209" s="210"/>
      <c r="AF209" s="210"/>
      <c r="AG209" s="210"/>
    </row>
    <row r="210" spans="1:33" s="213" customFormat="1" ht="126.75" customHeight="1">
      <c r="A210" s="55"/>
      <c r="B210" s="56"/>
      <c r="C210" s="766">
        <v>30</v>
      </c>
      <c r="D210" s="496">
        <v>28</v>
      </c>
      <c r="E210" s="479" t="s">
        <v>3838</v>
      </c>
      <c r="F210" s="42">
        <v>80000</v>
      </c>
      <c r="G210" s="42">
        <v>0</v>
      </c>
      <c r="H210" s="152">
        <v>0</v>
      </c>
      <c r="I210" s="152">
        <v>0</v>
      </c>
      <c r="J210" s="152">
        <v>0</v>
      </c>
      <c r="K210" s="47">
        <v>80000</v>
      </c>
      <c r="L210" s="431">
        <v>23</v>
      </c>
      <c r="M210" s="431">
        <v>1</v>
      </c>
      <c r="N210" s="433">
        <v>0</v>
      </c>
      <c r="O210" s="431">
        <v>24</v>
      </c>
      <c r="P210" s="49" t="s">
        <v>240</v>
      </c>
      <c r="Q210" s="49" t="s">
        <v>220</v>
      </c>
      <c r="R210" s="75">
        <v>21641</v>
      </c>
      <c r="S210" s="416" t="s">
        <v>2966</v>
      </c>
      <c r="T210" s="40" t="s">
        <v>367</v>
      </c>
      <c r="U210" s="40">
        <v>6</v>
      </c>
      <c r="V210" s="40">
        <v>6.6</v>
      </c>
      <c r="W210" s="40" t="s">
        <v>34</v>
      </c>
      <c r="X210" s="40" t="s">
        <v>394</v>
      </c>
      <c r="Y210" s="658" t="s">
        <v>368</v>
      </c>
      <c r="Z210" s="212"/>
      <c r="AA210" s="212"/>
      <c r="AB210" s="212"/>
      <c r="AC210" s="212"/>
      <c r="AD210" s="212"/>
      <c r="AE210" s="212"/>
      <c r="AF210" s="212"/>
      <c r="AG210" s="212"/>
    </row>
    <row r="211" spans="1:33" s="211" customFormat="1" ht="160.5" customHeight="1">
      <c r="A211" s="55"/>
      <c r="B211" s="56"/>
      <c r="C211" s="766">
        <v>31</v>
      </c>
      <c r="D211" s="496">
        <v>29</v>
      </c>
      <c r="E211" s="479" t="s">
        <v>453</v>
      </c>
      <c r="F211" s="42">
        <v>54000</v>
      </c>
      <c r="G211" s="42">
        <v>0</v>
      </c>
      <c r="H211" s="152">
        <v>0</v>
      </c>
      <c r="I211" s="152">
        <v>0</v>
      </c>
      <c r="J211" s="152">
        <v>0</v>
      </c>
      <c r="K211" s="47">
        <v>54000</v>
      </c>
      <c r="L211" s="431">
        <v>23</v>
      </c>
      <c r="M211" s="431">
        <v>3</v>
      </c>
      <c r="N211" s="433">
        <v>0</v>
      </c>
      <c r="O211" s="431">
        <v>26</v>
      </c>
      <c r="P211" s="49" t="s">
        <v>435</v>
      </c>
      <c r="Q211" s="49" t="s">
        <v>220</v>
      </c>
      <c r="R211" s="75" t="s">
        <v>3343</v>
      </c>
      <c r="S211" s="416" t="s">
        <v>3054</v>
      </c>
      <c r="T211" s="40" t="s">
        <v>367</v>
      </c>
      <c r="U211" s="40">
        <v>6</v>
      </c>
      <c r="V211" s="40">
        <v>6.6</v>
      </c>
      <c r="W211" s="40" t="s">
        <v>34</v>
      </c>
      <c r="X211" s="40" t="s">
        <v>394</v>
      </c>
      <c r="Y211" s="658" t="s">
        <v>368</v>
      </c>
      <c r="Z211" s="210"/>
      <c r="AA211" s="210"/>
      <c r="AB211" s="210"/>
      <c r="AC211" s="210"/>
      <c r="AD211" s="210"/>
      <c r="AE211" s="210"/>
      <c r="AF211" s="210"/>
      <c r="AG211" s="210"/>
    </row>
    <row r="212" spans="1:33" s="213" customFormat="1" ht="152.25" customHeight="1">
      <c r="A212" s="55"/>
      <c r="B212" s="56"/>
      <c r="C212" s="766">
        <v>32</v>
      </c>
      <c r="D212" s="495">
        <v>2</v>
      </c>
      <c r="E212" s="454" t="s">
        <v>455</v>
      </c>
      <c r="F212" s="42">
        <v>0</v>
      </c>
      <c r="G212" s="170">
        <v>195800</v>
      </c>
      <c r="H212" s="42">
        <v>0</v>
      </c>
      <c r="I212" s="42">
        <v>0</v>
      </c>
      <c r="J212" s="42">
        <v>0</v>
      </c>
      <c r="K212" s="42">
        <f>SUM(F212,G212,H212,I212,J212)</f>
        <v>195800</v>
      </c>
      <c r="L212" s="431">
        <v>400</v>
      </c>
      <c r="M212" s="431">
        <v>100</v>
      </c>
      <c r="N212" s="431">
        <v>300</v>
      </c>
      <c r="O212" s="431">
        <v>800</v>
      </c>
      <c r="P212" s="49" t="s">
        <v>446</v>
      </c>
      <c r="Q212" s="49" t="s">
        <v>456</v>
      </c>
      <c r="R212" s="75">
        <v>21551</v>
      </c>
      <c r="S212" s="416" t="s">
        <v>3056</v>
      </c>
      <c r="T212" s="40" t="s">
        <v>367</v>
      </c>
      <c r="U212" s="40">
        <v>6</v>
      </c>
      <c r="V212" s="40">
        <v>6.6</v>
      </c>
      <c r="W212" s="40" t="s">
        <v>34</v>
      </c>
      <c r="X212" s="40" t="s">
        <v>221</v>
      </c>
      <c r="Y212" s="658" t="s">
        <v>368</v>
      </c>
      <c r="Z212" s="212"/>
      <c r="AA212" s="212"/>
      <c r="AB212" s="212"/>
      <c r="AC212" s="212"/>
      <c r="AD212" s="212"/>
      <c r="AE212" s="212"/>
      <c r="AF212" s="212"/>
      <c r="AG212" s="212"/>
    </row>
    <row r="213" spans="1:33" s="211" customFormat="1" ht="144" customHeight="1">
      <c r="A213" s="55"/>
      <c r="B213" s="56"/>
      <c r="C213" s="766">
        <v>33</v>
      </c>
      <c r="D213" s="487">
        <v>8</v>
      </c>
      <c r="E213" s="479" t="s">
        <v>457</v>
      </c>
      <c r="F213" s="42">
        <v>198400</v>
      </c>
      <c r="G213" s="42">
        <v>0</v>
      </c>
      <c r="H213" s="42">
        <v>0</v>
      </c>
      <c r="I213" s="42">
        <v>0</v>
      </c>
      <c r="J213" s="42">
        <v>0</v>
      </c>
      <c r="K213" s="42">
        <f>SUM(F213,G213,H213,I213,J213)</f>
        <v>198400</v>
      </c>
      <c r="L213" s="431">
        <v>16</v>
      </c>
      <c r="M213" s="431">
        <v>8</v>
      </c>
      <c r="N213" s="47">
        <v>0</v>
      </c>
      <c r="O213" s="431">
        <v>24</v>
      </c>
      <c r="P213" s="49" t="s">
        <v>369</v>
      </c>
      <c r="Q213" s="49" t="s">
        <v>458</v>
      </c>
      <c r="R213" s="702" t="s">
        <v>539</v>
      </c>
      <c r="S213" s="416" t="s">
        <v>3057</v>
      </c>
      <c r="T213" s="40" t="s">
        <v>367</v>
      </c>
      <c r="U213" s="40">
        <v>6</v>
      </c>
      <c r="V213" s="40">
        <v>6.6</v>
      </c>
      <c r="W213" s="40" t="s">
        <v>34</v>
      </c>
      <c r="X213" s="40" t="s">
        <v>221</v>
      </c>
      <c r="Y213" s="658" t="s">
        <v>368</v>
      </c>
      <c r="Z213" s="210"/>
      <c r="AA213" s="210"/>
      <c r="AB213" s="210"/>
      <c r="AC213" s="210"/>
      <c r="AD213" s="210"/>
      <c r="AE213" s="210"/>
      <c r="AF213" s="210"/>
      <c r="AG213" s="210"/>
    </row>
    <row r="214" spans="1:33" s="213" customFormat="1" ht="98.25" customHeight="1">
      <c r="A214" s="55"/>
      <c r="B214" s="56"/>
      <c r="C214" s="766">
        <v>34</v>
      </c>
      <c r="D214" s="487">
        <v>6</v>
      </c>
      <c r="E214" s="479" t="s">
        <v>401</v>
      </c>
      <c r="F214" s="42">
        <v>391000</v>
      </c>
      <c r="G214" s="42">
        <v>0</v>
      </c>
      <c r="H214" s="42">
        <v>0</v>
      </c>
      <c r="I214" s="42">
        <v>0</v>
      </c>
      <c r="J214" s="42">
        <v>0</v>
      </c>
      <c r="K214" s="47">
        <f>SUM(F214,G214,H214,I214,J214)</f>
        <v>391000</v>
      </c>
      <c r="L214" s="431">
        <v>35</v>
      </c>
      <c r="M214" s="431">
        <v>18</v>
      </c>
      <c r="N214" s="47">
        <v>0</v>
      </c>
      <c r="O214" s="431">
        <v>53</v>
      </c>
      <c r="P214" s="49" t="s">
        <v>240</v>
      </c>
      <c r="Q214" s="49" t="s">
        <v>220</v>
      </c>
      <c r="R214" s="75">
        <v>21582</v>
      </c>
      <c r="S214" s="416" t="s">
        <v>3056</v>
      </c>
      <c r="T214" s="40" t="s">
        <v>367</v>
      </c>
      <c r="U214" s="40">
        <v>6</v>
      </c>
      <c r="V214" s="40">
        <v>6.6</v>
      </c>
      <c r="W214" s="40" t="s">
        <v>34</v>
      </c>
      <c r="X214" s="238"/>
      <c r="Y214" s="658" t="s">
        <v>368</v>
      </c>
      <c r="AA214" s="212"/>
      <c r="AB214" s="212"/>
      <c r="AC214" s="212"/>
      <c r="AD214" s="212"/>
      <c r="AE214" s="212"/>
      <c r="AF214" s="212"/>
      <c r="AG214" s="212"/>
    </row>
    <row r="215" spans="1:33" s="211" customFormat="1" ht="116.25">
      <c r="A215" s="55"/>
      <c r="B215" s="56"/>
      <c r="C215" s="766">
        <v>35</v>
      </c>
      <c r="D215" s="489">
        <v>7</v>
      </c>
      <c r="E215" s="454" t="s">
        <v>622</v>
      </c>
      <c r="F215" s="193">
        <v>0</v>
      </c>
      <c r="G215" s="137">
        <v>200000</v>
      </c>
      <c r="H215" s="183" t="s">
        <v>525</v>
      </c>
      <c r="I215" s="183" t="s">
        <v>525</v>
      </c>
      <c r="J215" s="183" t="s">
        <v>525</v>
      </c>
      <c r="K215" s="425">
        <f>SUM(F215,G215,H215,I215,J215)</f>
        <v>200000</v>
      </c>
      <c r="L215" s="183">
        <v>200</v>
      </c>
      <c r="M215" s="183">
        <v>106</v>
      </c>
      <c r="N215" s="183">
        <v>94</v>
      </c>
      <c r="O215" s="183">
        <f>SUM(L215:N215)</f>
        <v>400</v>
      </c>
      <c r="P215" s="49" t="s">
        <v>978</v>
      </c>
      <c r="Q215" s="49" t="s">
        <v>220</v>
      </c>
      <c r="R215" s="75">
        <v>21582</v>
      </c>
      <c r="S215" s="416" t="s">
        <v>527</v>
      </c>
      <c r="T215" s="702" t="s">
        <v>528</v>
      </c>
      <c r="U215" s="40">
        <v>6</v>
      </c>
      <c r="V215" s="40">
        <v>6.6</v>
      </c>
      <c r="W215" s="40" t="s">
        <v>34</v>
      </c>
      <c r="X215" s="238" t="s">
        <v>221</v>
      </c>
      <c r="Y215" s="658" t="s">
        <v>536</v>
      </c>
      <c r="AA215" s="210"/>
      <c r="AB215" s="210"/>
      <c r="AC215" s="210"/>
      <c r="AD215" s="210"/>
      <c r="AE215" s="210"/>
      <c r="AF215" s="210"/>
      <c r="AG215" s="210"/>
    </row>
    <row r="216" spans="1:33" s="208" customFormat="1" ht="120" customHeight="1">
      <c r="A216" s="55"/>
      <c r="B216" s="56"/>
      <c r="C216" s="766">
        <v>36</v>
      </c>
      <c r="D216" s="489">
        <v>21</v>
      </c>
      <c r="E216" s="478" t="s">
        <v>605</v>
      </c>
      <c r="F216" s="42">
        <v>15000</v>
      </c>
      <c r="G216" s="72">
        <v>0</v>
      </c>
      <c r="H216" s="183" t="s">
        <v>525</v>
      </c>
      <c r="I216" s="183" t="s">
        <v>525</v>
      </c>
      <c r="J216" s="183" t="s">
        <v>525</v>
      </c>
      <c r="K216" s="425">
        <v>15000</v>
      </c>
      <c r="L216" s="183">
        <v>50</v>
      </c>
      <c r="M216" s="183">
        <v>77</v>
      </c>
      <c r="N216" s="183">
        <v>3</v>
      </c>
      <c r="O216" s="183">
        <v>130</v>
      </c>
      <c r="P216" s="49" t="s">
        <v>1958</v>
      </c>
      <c r="Q216" s="49" t="s">
        <v>220</v>
      </c>
      <c r="R216" s="75">
        <v>21702</v>
      </c>
      <c r="S216" s="416" t="s">
        <v>527</v>
      </c>
      <c r="T216" s="702" t="s">
        <v>528</v>
      </c>
      <c r="U216" s="40">
        <v>6</v>
      </c>
      <c r="V216" s="40">
        <v>6.6</v>
      </c>
      <c r="W216" s="40" t="s">
        <v>34</v>
      </c>
      <c r="X216" s="795" t="s">
        <v>221</v>
      </c>
      <c r="Y216" s="658" t="s">
        <v>536</v>
      </c>
      <c r="AA216" s="207"/>
      <c r="AB216" s="207"/>
      <c r="AC216" s="207"/>
      <c r="AD216" s="207"/>
      <c r="AE216" s="207"/>
      <c r="AF216" s="207"/>
      <c r="AG216" s="207"/>
    </row>
    <row r="217" spans="1:33" s="211" customFormat="1" ht="141.75" customHeight="1">
      <c r="A217" s="33"/>
      <c r="B217" s="34"/>
      <c r="C217" s="766">
        <v>37</v>
      </c>
      <c r="D217" s="492">
        <v>9</v>
      </c>
      <c r="E217" s="478" t="s">
        <v>597</v>
      </c>
      <c r="F217" s="42">
        <v>35000</v>
      </c>
      <c r="G217" s="42">
        <v>0</v>
      </c>
      <c r="H217" s="183" t="s">
        <v>525</v>
      </c>
      <c r="I217" s="183" t="s">
        <v>525</v>
      </c>
      <c r="J217" s="183" t="s">
        <v>525</v>
      </c>
      <c r="K217" s="425">
        <v>35000</v>
      </c>
      <c r="L217" s="183">
        <v>120</v>
      </c>
      <c r="M217" s="183">
        <v>15</v>
      </c>
      <c r="N217" s="183" t="s">
        <v>525</v>
      </c>
      <c r="O217" s="183">
        <v>135</v>
      </c>
      <c r="P217" s="49" t="s">
        <v>598</v>
      </c>
      <c r="Q217" s="49" t="s">
        <v>599</v>
      </c>
      <c r="R217" s="75">
        <v>21763</v>
      </c>
      <c r="S217" s="416" t="s">
        <v>595</v>
      </c>
      <c r="T217" s="702" t="s">
        <v>600</v>
      </c>
      <c r="U217" s="40">
        <v>6</v>
      </c>
      <c r="V217" s="40">
        <v>6.6</v>
      </c>
      <c r="W217" s="40" t="s">
        <v>34</v>
      </c>
      <c r="X217" s="238" t="s">
        <v>394</v>
      </c>
      <c r="Y217" s="658" t="s">
        <v>536</v>
      </c>
      <c r="AA217" s="210"/>
      <c r="AB217" s="210"/>
      <c r="AC217" s="210"/>
      <c r="AD217" s="210"/>
      <c r="AE217" s="210"/>
      <c r="AF217" s="210"/>
      <c r="AG217" s="210"/>
    </row>
    <row r="218" spans="1:33" s="213" customFormat="1" ht="122.25" customHeight="1">
      <c r="A218" s="55"/>
      <c r="B218" s="56"/>
      <c r="C218" s="766">
        <v>38</v>
      </c>
      <c r="D218" s="492">
        <v>16</v>
      </c>
      <c r="E218" s="478" t="s">
        <v>567</v>
      </c>
      <c r="F218" s="42">
        <v>15000</v>
      </c>
      <c r="G218" s="42">
        <v>0</v>
      </c>
      <c r="H218" s="183" t="s">
        <v>525</v>
      </c>
      <c r="I218" s="183" t="s">
        <v>525</v>
      </c>
      <c r="J218" s="183" t="s">
        <v>525</v>
      </c>
      <c r="K218" s="425">
        <v>15000</v>
      </c>
      <c r="L218" s="183">
        <v>60</v>
      </c>
      <c r="M218" s="183" t="s">
        <v>525</v>
      </c>
      <c r="N218" s="183" t="s">
        <v>525</v>
      </c>
      <c r="O218" s="183">
        <v>60</v>
      </c>
      <c r="P218" s="49" t="s">
        <v>526</v>
      </c>
      <c r="Q218" s="49" t="s">
        <v>220</v>
      </c>
      <c r="R218" s="75">
        <v>21610</v>
      </c>
      <c r="S218" s="416" t="s">
        <v>568</v>
      </c>
      <c r="T218" s="702" t="s">
        <v>569</v>
      </c>
      <c r="U218" s="40">
        <v>6</v>
      </c>
      <c r="V218" s="40">
        <v>6.6</v>
      </c>
      <c r="W218" s="40" t="s">
        <v>34</v>
      </c>
      <c r="X218" s="238" t="s">
        <v>394</v>
      </c>
      <c r="Y218" s="658" t="s">
        <v>536</v>
      </c>
      <c r="AA218" s="212"/>
      <c r="AB218" s="212"/>
      <c r="AC218" s="212"/>
      <c r="AD218" s="212"/>
      <c r="AE218" s="212"/>
      <c r="AF218" s="212"/>
      <c r="AG218" s="212"/>
    </row>
    <row r="219" spans="1:33" s="213" customFormat="1" ht="134.25" customHeight="1">
      <c r="A219" s="55"/>
      <c r="B219" s="56"/>
      <c r="C219" s="766">
        <v>39</v>
      </c>
      <c r="D219" s="489">
        <v>23</v>
      </c>
      <c r="E219" s="478" t="s">
        <v>570</v>
      </c>
      <c r="F219" s="42">
        <v>80000</v>
      </c>
      <c r="G219" s="72">
        <v>0</v>
      </c>
      <c r="H219" s="183" t="s">
        <v>525</v>
      </c>
      <c r="I219" s="183" t="s">
        <v>525</v>
      </c>
      <c r="J219" s="183" t="s">
        <v>525</v>
      </c>
      <c r="K219" s="425">
        <v>80000</v>
      </c>
      <c r="L219" s="183">
        <v>600</v>
      </c>
      <c r="M219" s="183">
        <v>100</v>
      </c>
      <c r="N219" s="183" t="s">
        <v>525</v>
      </c>
      <c r="O219" s="183">
        <v>700</v>
      </c>
      <c r="P219" s="66" t="s">
        <v>3347</v>
      </c>
      <c r="Q219" s="66" t="s">
        <v>3348</v>
      </c>
      <c r="R219" s="75" t="s">
        <v>477</v>
      </c>
      <c r="S219" s="416" t="s">
        <v>571</v>
      </c>
      <c r="T219" s="702" t="s">
        <v>572</v>
      </c>
      <c r="U219" s="40">
        <v>6</v>
      </c>
      <c r="V219" s="40">
        <v>6.6</v>
      </c>
      <c r="W219" s="40" t="s">
        <v>34</v>
      </c>
      <c r="X219" s="238" t="s">
        <v>221</v>
      </c>
      <c r="Y219" s="658" t="s">
        <v>536</v>
      </c>
      <c r="AA219" s="212"/>
      <c r="AB219" s="212"/>
      <c r="AC219" s="212"/>
      <c r="AD219" s="212"/>
      <c r="AE219" s="212"/>
      <c r="AF219" s="212"/>
      <c r="AG219" s="212"/>
    </row>
    <row r="220" spans="1:33" s="213" customFormat="1" ht="106.5" customHeight="1">
      <c r="A220" s="55"/>
      <c r="B220" s="56"/>
      <c r="C220" s="766">
        <v>40</v>
      </c>
      <c r="D220" s="492">
        <v>17</v>
      </c>
      <c r="E220" s="478" t="s">
        <v>559</v>
      </c>
      <c r="F220" s="42">
        <v>36800</v>
      </c>
      <c r="G220" s="42">
        <v>0</v>
      </c>
      <c r="H220" s="183" t="s">
        <v>525</v>
      </c>
      <c r="I220" s="183" t="s">
        <v>525</v>
      </c>
      <c r="J220" s="183" t="s">
        <v>525</v>
      </c>
      <c r="K220" s="425">
        <v>36800</v>
      </c>
      <c r="L220" s="183">
        <v>80</v>
      </c>
      <c r="M220" s="183" t="s">
        <v>525</v>
      </c>
      <c r="N220" s="183" t="s">
        <v>525</v>
      </c>
      <c r="O220" s="183">
        <v>80</v>
      </c>
      <c r="P220" s="49" t="s">
        <v>560</v>
      </c>
      <c r="Q220" s="49" t="s">
        <v>392</v>
      </c>
      <c r="R220" s="75">
        <v>21641</v>
      </c>
      <c r="S220" s="416" t="s">
        <v>561</v>
      </c>
      <c r="T220" s="702" t="s">
        <v>562</v>
      </c>
      <c r="U220" s="40">
        <v>6</v>
      </c>
      <c r="V220" s="40">
        <v>6.6</v>
      </c>
      <c r="W220" s="40" t="s">
        <v>34</v>
      </c>
      <c r="X220" s="702" t="s">
        <v>394</v>
      </c>
      <c r="Y220" s="658" t="s">
        <v>536</v>
      </c>
      <c r="Z220" s="212"/>
      <c r="AA220" s="212"/>
      <c r="AB220" s="212"/>
      <c r="AC220" s="212"/>
      <c r="AD220" s="212"/>
      <c r="AE220" s="212"/>
      <c r="AF220" s="212"/>
      <c r="AG220" s="212"/>
    </row>
    <row r="221" spans="1:33" s="211" customFormat="1" ht="119.25" customHeight="1">
      <c r="A221" s="55"/>
      <c r="B221" s="56"/>
      <c r="C221" s="766">
        <v>41</v>
      </c>
      <c r="D221" s="489">
        <v>4</v>
      </c>
      <c r="E221" s="389" t="s">
        <v>664</v>
      </c>
      <c r="F221" s="194">
        <v>0</v>
      </c>
      <c r="G221" s="137">
        <v>20000</v>
      </c>
      <c r="H221" s="183" t="s">
        <v>525</v>
      </c>
      <c r="I221" s="183" t="s">
        <v>525</v>
      </c>
      <c r="J221" s="183" t="s">
        <v>525</v>
      </c>
      <c r="K221" s="425">
        <v>20000</v>
      </c>
      <c r="L221" s="183">
        <v>30</v>
      </c>
      <c r="M221" s="183" t="s">
        <v>525</v>
      </c>
      <c r="N221" s="183">
        <v>20</v>
      </c>
      <c r="O221" s="183">
        <v>50</v>
      </c>
      <c r="P221" s="49" t="s">
        <v>240</v>
      </c>
      <c r="Q221" s="49" t="s">
        <v>3038</v>
      </c>
      <c r="R221" s="75">
        <v>21702</v>
      </c>
      <c r="S221" s="416" t="s">
        <v>665</v>
      </c>
      <c r="T221" s="702" t="s">
        <v>609</v>
      </c>
      <c r="U221" s="702">
        <v>6</v>
      </c>
      <c r="V221" s="702">
        <v>6.6</v>
      </c>
      <c r="W221" s="702" t="s">
        <v>34</v>
      </c>
      <c r="X221" s="702" t="s">
        <v>394</v>
      </c>
      <c r="Y221" s="658" t="s">
        <v>536</v>
      </c>
      <c r="Z221" s="210"/>
      <c r="AA221" s="210"/>
      <c r="AB221" s="210"/>
      <c r="AC221" s="210"/>
      <c r="AD221" s="210"/>
      <c r="AE221" s="210"/>
      <c r="AF221" s="210"/>
      <c r="AG221" s="210"/>
    </row>
    <row r="222" spans="1:33" s="211" customFormat="1" ht="160.5" customHeight="1">
      <c r="A222" s="55"/>
      <c r="B222" s="56"/>
      <c r="C222" s="766">
        <v>42</v>
      </c>
      <c r="D222" s="489">
        <v>5</v>
      </c>
      <c r="E222" s="389" t="s">
        <v>3806</v>
      </c>
      <c r="F222" s="194">
        <v>0</v>
      </c>
      <c r="G222" s="137">
        <v>80000</v>
      </c>
      <c r="H222" s="183" t="s">
        <v>525</v>
      </c>
      <c r="I222" s="183" t="s">
        <v>525</v>
      </c>
      <c r="J222" s="183" t="s">
        <v>525</v>
      </c>
      <c r="K222" s="425">
        <v>80000</v>
      </c>
      <c r="L222" s="183">
        <v>280</v>
      </c>
      <c r="M222" s="183">
        <v>7</v>
      </c>
      <c r="N222" s="183" t="s">
        <v>525</v>
      </c>
      <c r="O222" s="183">
        <v>287</v>
      </c>
      <c r="P222" s="49" t="s">
        <v>666</v>
      </c>
      <c r="Q222" s="49" t="s">
        <v>667</v>
      </c>
      <c r="R222" s="75">
        <v>21582</v>
      </c>
      <c r="S222" s="416" t="s">
        <v>668</v>
      </c>
      <c r="T222" s="702" t="s">
        <v>669</v>
      </c>
      <c r="U222" s="702">
        <v>6</v>
      </c>
      <c r="V222" s="702">
        <v>6.6</v>
      </c>
      <c r="W222" s="702" t="s">
        <v>34</v>
      </c>
      <c r="X222" s="702" t="s">
        <v>394</v>
      </c>
      <c r="Y222" s="658" t="s">
        <v>536</v>
      </c>
      <c r="Z222" s="210"/>
      <c r="AA222" s="210"/>
      <c r="AB222" s="210"/>
      <c r="AC222" s="210"/>
      <c r="AD222" s="210"/>
      <c r="AE222" s="210"/>
      <c r="AF222" s="210"/>
      <c r="AG222" s="210"/>
    </row>
    <row r="223" spans="1:33" s="213" customFormat="1" ht="141" customHeight="1">
      <c r="A223" s="55"/>
      <c r="B223" s="56"/>
      <c r="C223" s="766">
        <v>43</v>
      </c>
      <c r="D223" s="492">
        <v>13</v>
      </c>
      <c r="E223" s="478" t="s">
        <v>670</v>
      </c>
      <c r="F223" s="42">
        <v>10980</v>
      </c>
      <c r="G223" s="42">
        <v>0</v>
      </c>
      <c r="H223" s="183" t="s">
        <v>525</v>
      </c>
      <c r="I223" s="183" t="s">
        <v>525</v>
      </c>
      <c r="J223" s="183" t="s">
        <v>525</v>
      </c>
      <c r="K223" s="425">
        <v>10980</v>
      </c>
      <c r="L223" s="183">
        <v>68</v>
      </c>
      <c r="M223" s="183">
        <v>2</v>
      </c>
      <c r="N223" s="183" t="s">
        <v>525</v>
      </c>
      <c r="O223" s="183">
        <v>70</v>
      </c>
      <c r="P223" s="49" t="s">
        <v>398</v>
      </c>
      <c r="Q223" s="49" t="s">
        <v>3739</v>
      </c>
      <c r="R223" s="75">
        <v>21641</v>
      </c>
      <c r="S223" s="416" t="s">
        <v>671</v>
      </c>
      <c r="T223" s="702" t="s">
        <v>672</v>
      </c>
      <c r="U223" s="702">
        <v>6</v>
      </c>
      <c r="V223" s="702">
        <v>6.6</v>
      </c>
      <c r="W223" s="702" t="s">
        <v>34</v>
      </c>
      <c r="X223" s="702" t="s">
        <v>394</v>
      </c>
      <c r="Y223" s="658" t="s">
        <v>536</v>
      </c>
      <c r="Z223" s="212"/>
      <c r="AA223" s="212"/>
      <c r="AB223" s="212"/>
      <c r="AC223" s="212"/>
      <c r="AD223" s="212"/>
      <c r="AE223" s="212"/>
      <c r="AF223" s="212"/>
      <c r="AG223" s="212"/>
    </row>
    <row r="224" spans="1:33" s="211" customFormat="1" ht="110.25" customHeight="1">
      <c r="A224" s="55"/>
      <c r="B224" s="56"/>
      <c r="C224" s="766">
        <v>44</v>
      </c>
      <c r="D224" s="492">
        <v>14</v>
      </c>
      <c r="E224" s="478" t="s">
        <v>673</v>
      </c>
      <c r="F224" s="42">
        <v>45000</v>
      </c>
      <c r="G224" s="42">
        <v>0</v>
      </c>
      <c r="H224" s="183" t="s">
        <v>525</v>
      </c>
      <c r="I224" s="183" t="s">
        <v>525</v>
      </c>
      <c r="J224" s="183" t="s">
        <v>525</v>
      </c>
      <c r="K224" s="425">
        <v>45000</v>
      </c>
      <c r="L224" s="183">
        <v>60</v>
      </c>
      <c r="M224" s="183" t="s">
        <v>525</v>
      </c>
      <c r="N224" s="183">
        <v>15</v>
      </c>
      <c r="O224" s="183">
        <v>75</v>
      </c>
      <c r="P224" s="49" t="s">
        <v>560</v>
      </c>
      <c r="Q224" s="49" t="s">
        <v>392</v>
      </c>
      <c r="R224" s="75">
        <v>21582</v>
      </c>
      <c r="S224" s="416" t="s">
        <v>568</v>
      </c>
      <c r="T224" s="702" t="s">
        <v>569</v>
      </c>
      <c r="U224" s="702">
        <v>6</v>
      </c>
      <c r="V224" s="702">
        <v>6.6</v>
      </c>
      <c r="W224" s="702" t="s">
        <v>34</v>
      </c>
      <c r="X224" s="702" t="s">
        <v>394</v>
      </c>
      <c r="Y224" s="658" t="s">
        <v>536</v>
      </c>
      <c r="Z224" s="210"/>
      <c r="AA224" s="210"/>
      <c r="AB224" s="210"/>
      <c r="AC224" s="210"/>
      <c r="AD224" s="210"/>
      <c r="AE224" s="210"/>
      <c r="AF224" s="210"/>
      <c r="AG224" s="210"/>
    </row>
    <row r="225" spans="1:33" s="211" customFormat="1" ht="102.75" customHeight="1">
      <c r="A225" s="55"/>
      <c r="B225" s="56"/>
      <c r="C225" s="766">
        <v>45</v>
      </c>
      <c r="D225" s="492">
        <v>15</v>
      </c>
      <c r="E225" s="478" t="s">
        <v>675</v>
      </c>
      <c r="F225" s="42">
        <v>25000</v>
      </c>
      <c r="G225" s="42">
        <v>0</v>
      </c>
      <c r="H225" s="183" t="s">
        <v>525</v>
      </c>
      <c r="I225" s="183" t="s">
        <v>525</v>
      </c>
      <c r="J225" s="183" t="s">
        <v>525</v>
      </c>
      <c r="K225" s="425">
        <v>25000</v>
      </c>
      <c r="L225" s="183">
        <v>30</v>
      </c>
      <c r="M225" s="183" t="s">
        <v>525</v>
      </c>
      <c r="N225" s="183">
        <v>30</v>
      </c>
      <c r="O225" s="183">
        <v>60</v>
      </c>
      <c r="P225" s="49" t="s">
        <v>560</v>
      </c>
      <c r="Q225" s="49" t="s">
        <v>674</v>
      </c>
      <c r="R225" s="75">
        <v>21582</v>
      </c>
      <c r="S225" s="416" t="s">
        <v>561</v>
      </c>
      <c r="T225" s="702" t="s">
        <v>562</v>
      </c>
      <c r="U225" s="702">
        <v>6</v>
      </c>
      <c r="V225" s="702">
        <v>6.6</v>
      </c>
      <c r="W225" s="702" t="s">
        <v>34</v>
      </c>
      <c r="X225" s="702" t="s">
        <v>394</v>
      </c>
      <c r="Y225" s="658" t="s">
        <v>536</v>
      </c>
      <c r="Z225" s="210"/>
      <c r="AA225" s="210"/>
      <c r="AB225" s="210"/>
      <c r="AC225" s="210"/>
      <c r="AD225" s="210"/>
      <c r="AE225" s="210"/>
      <c r="AF225" s="210"/>
      <c r="AG225" s="210"/>
    </row>
    <row r="226" spans="1:33" s="211" customFormat="1" ht="165" customHeight="1">
      <c r="A226" s="55"/>
      <c r="B226" s="56"/>
      <c r="C226" s="766">
        <v>46</v>
      </c>
      <c r="D226" s="492">
        <v>18</v>
      </c>
      <c r="E226" s="478" t="s">
        <v>676</v>
      </c>
      <c r="F226" s="42">
        <v>57000</v>
      </c>
      <c r="G226" s="42">
        <v>0</v>
      </c>
      <c r="H226" s="183" t="s">
        <v>525</v>
      </c>
      <c r="I226" s="183" t="s">
        <v>525</v>
      </c>
      <c r="J226" s="183" t="s">
        <v>525</v>
      </c>
      <c r="K226" s="425">
        <v>57000</v>
      </c>
      <c r="L226" s="183">
        <v>30</v>
      </c>
      <c r="M226" s="183">
        <v>2</v>
      </c>
      <c r="N226" s="183" t="s">
        <v>525</v>
      </c>
      <c r="O226" s="183">
        <v>32</v>
      </c>
      <c r="P226" s="49" t="s">
        <v>398</v>
      </c>
      <c r="Q226" s="49" t="s">
        <v>3655</v>
      </c>
      <c r="R226" s="75">
        <v>21671</v>
      </c>
      <c r="S226" s="416" t="s">
        <v>3058</v>
      </c>
      <c r="T226" s="702" t="s">
        <v>609</v>
      </c>
      <c r="U226" s="702">
        <v>6</v>
      </c>
      <c r="V226" s="702">
        <v>6.6</v>
      </c>
      <c r="W226" s="702" t="s">
        <v>34</v>
      </c>
      <c r="X226" s="702" t="s">
        <v>394</v>
      </c>
      <c r="Y226" s="658" t="s">
        <v>536</v>
      </c>
      <c r="Z226" s="210"/>
      <c r="AA226" s="210"/>
      <c r="AB226" s="210"/>
      <c r="AC226" s="210"/>
      <c r="AD226" s="210"/>
      <c r="AE226" s="210"/>
      <c r="AF226" s="210"/>
      <c r="AG226" s="210"/>
    </row>
    <row r="227" spans="1:33" s="211" customFormat="1" ht="119.25" customHeight="1">
      <c r="A227" s="55"/>
      <c r="B227" s="56"/>
      <c r="C227" s="766">
        <v>47</v>
      </c>
      <c r="D227" s="489">
        <v>4</v>
      </c>
      <c r="E227" s="389" t="s">
        <v>679</v>
      </c>
      <c r="F227" s="193">
        <v>0</v>
      </c>
      <c r="G227" s="137">
        <v>100000</v>
      </c>
      <c r="H227" s="183" t="s">
        <v>525</v>
      </c>
      <c r="I227" s="183" t="s">
        <v>525</v>
      </c>
      <c r="J227" s="183" t="s">
        <v>525</v>
      </c>
      <c r="K227" s="425">
        <v>100000</v>
      </c>
      <c r="L227" s="183">
        <v>20</v>
      </c>
      <c r="M227" s="183">
        <v>15</v>
      </c>
      <c r="N227" s="183">
        <v>30</v>
      </c>
      <c r="O227" s="183">
        <v>65</v>
      </c>
      <c r="P227" s="49" t="s">
        <v>2526</v>
      </c>
      <c r="Q227" s="49" t="s">
        <v>465</v>
      </c>
      <c r="R227" s="75">
        <v>21551</v>
      </c>
      <c r="S227" s="416" t="s">
        <v>527</v>
      </c>
      <c r="T227" s="702" t="s">
        <v>528</v>
      </c>
      <c r="U227" s="702">
        <v>6</v>
      </c>
      <c r="V227" s="702">
        <v>6.6</v>
      </c>
      <c r="W227" s="702" t="s">
        <v>34</v>
      </c>
      <c r="X227" s="702" t="s">
        <v>221</v>
      </c>
      <c r="Y227" s="658" t="s">
        <v>536</v>
      </c>
      <c r="Z227" s="210"/>
      <c r="AA227" s="210"/>
      <c r="AB227" s="210"/>
      <c r="AC227" s="210"/>
      <c r="AD227" s="210"/>
      <c r="AE227" s="210"/>
      <c r="AF227" s="210"/>
      <c r="AG227" s="210"/>
    </row>
    <row r="228" spans="1:33" s="211" customFormat="1" ht="118.5" customHeight="1">
      <c r="A228" s="55"/>
      <c r="B228" s="56"/>
      <c r="C228" s="766">
        <v>48</v>
      </c>
      <c r="D228" s="489">
        <v>12</v>
      </c>
      <c r="E228" s="478" t="s">
        <v>682</v>
      </c>
      <c r="F228" s="42">
        <v>40000</v>
      </c>
      <c r="G228" s="72">
        <v>0</v>
      </c>
      <c r="H228" s="183" t="s">
        <v>525</v>
      </c>
      <c r="I228" s="183" t="s">
        <v>525</v>
      </c>
      <c r="J228" s="183" t="s">
        <v>525</v>
      </c>
      <c r="K228" s="425">
        <v>40000</v>
      </c>
      <c r="L228" s="183">
        <v>60</v>
      </c>
      <c r="M228" s="183">
        <v>13</v>
      </c>
      <c r="N228" s="183">
        <v>2</v>
      </c>
      <c r="O228" s="183">
        <v>75</v>
      </c>
      <c r="P228" s="49" t="s">
        <v>240</v>
      </c>
      <c r="Q228" s="49" t="s">
        <v>465</v>
      </c>
      <c r="R228" s="75">
        <v>21582</v>
      </c>
      <c r="S228" s="416" t="s">
        <v>683</v>
      </c>
      <c r="T228" s="702" t="s">
        <v>684</v>
      </c>
      <c r="U228" s="40">
        <v>6</v>
      </c>
      <c r="V228" s="40">
        <v>6.6</v>
      </c>
      <c r="W228" s="40" t="s">
        <v>34</v>
      </c>
      <c r="X228" s="702" t="s">
        <v>221</v>
      </c>
      <c r="Y228" s="658" t="s">
        <v>536</v>
      </c>
      <c r="Z228" s="210"/>
      <c r="AA228" s="210"/>
      <c r="AB228" s="210"/>
      <c r="AC228" s="210"/>
      <c r="AD228" s="210"/>
      <c r="AE228" s="210"/>
      <c r="AF228" s="210"/>
      <c r="AG228" s="210"/>
    </row>
    <row r="229" spans="1:33" s="211" customFormat="1" ht="138.75" customHeight="1">
      <c r="A229" s="55"/>
      <c r="B229" s="56"/>
      <c r="C229" s="766">
        <v>49</v>
      </c>
      <c r="D229" s="489">
        <v>3</v>
      </c>
      <c r="E229" s="389" t="s">
        <v>648</v>
      </c>
      <c r="F229" s="194">
        <v>0</v>
      </c>
      <c r="G229" s="137">
        <v>10000</v>
      </c>
      <c r="H229" s="183" t="s">
        <v>525</v>
      </c>
      <c r="I229" s="183" t="s">
        <v>525</v>
      </c>
      <c r="J229" s="183" t="s">
        <v>525</v>
      </c>
      <c r="K229" s="425">
        <v>10000</v>
      </c>
      <c r="L229" s="183">
        <v>80</v>
      </c>
      <c r="M229" s="183">
        <v>8</v>
      </c>
      <c r="N229" s="183" t="s">
        <v>525</v>
      </c>
      <c r="O229" s="183">
        <v>88</v>
      </c>
      <c r="P229" s="49" t="s">
        <v>643</v>
      </c>
      <c r="Q229" s="49" t="s">
        <v>644</v>
      </c>
      <c r="R229" s="75">
        <v>21490</v>
      </c>
      <c r="S229" s="416" t="s">
        <v>649</v>
      </c>
      <c r="T229" s="702" t="s">
        <v>650</v>
      </c>
      <c r="U229" s="40">
        <v>6</v>
      </c>
      <c r="V229" s="40">
        <v>6.6</v>
      </c>
      <c r="W229" s="40" t="s">
        <v>34</v>
      </c>
      <c r="X229" s="702" t="s">
        <v>394</v>
      </c>
      <c r="Y229" s="658" t="s">
        <v>536</v>
      </c>
      <c r="Z229" s="210"/>
      <c r="AA229" s="210"/>
      <c r="AB229" s="210"/>
      <c r="AC229" s="210"/>
      <c r="AD229" s="210"/>
      <c r="AE229" s="210"/>
      <c r="AF229" s="210"/>
      <c r="AG229" s="210"/>
    </row>
    <row r="230" spans="1:33" s="213" customFormat="1" ht="263.25" customHeight="1">
      <c r="A230" s="55"/>
      <c r="B230" s="56"/>
      <c r="C230" s="766">
        <v>50</v>
      </c>
      <c r="D230" s="492">
        <v>11</v>
      </c>
      <c r="E230" s="478" t="s">
        <v>653</v>
      </c>
      <c r="F230" s="42">
        <v>35000</v>
      </c>
      <c r="G230" s="42">
        <v>0</v>
      </c>
      <c r="H230" s="183" t="s">
        <v>525</v>
      </c>
      <c r="I230" s="183" t="s">
        <v>525</v>
      </c>
      <c r="J230" s="183" t="s">
        <v>525</v>
      </c>
      <c r="K230" s="425">
        <v>35000</v>
      </c>
      <c r="L230" s="183">
        <v>90</v>
      </c>
      <c r="M230" s="183">
        <v>10</v>
      </c>
      <c r="N230" s="183" t="s">
        <v>525</v>
      </c>
      <c r="O230" s="183">
        <v>100</v>
      </c>
      <c r="P230" s="416" t="s">
        <v>3740</v>
      </c>
      <c r="Q230" s="49" t="s">
        <v>3741</v>
      </c>
      <c r="R230" s="75">
        <v>21582</v>
      </c>
      <c r="S230" s="416" t="s">
        <v>654</v>
      </c>
      <c r="T230" s="702" t="s">
        <v>655</v>
      </c>
      <c r="U230" s="40">
        <v>6</v>
      </c>
      <c r="V230" s="40">
        <v>6.6</v>
      </c>
      <c r="W230" s="40" t="s">
        <v>34</v>
      </c>
      <c r="X230" s="702" t="s">
        <v>394</v>
      </c>
      <c r="Y230" s="658" t="s">
        <v>536</v>
      </c>
      <c r="Z230" s="212"/>
      <c r="AA230" s="212"/>
      <c r="AB230" s="212"/>
      <c r="AC230" s="212"/>
      <c r="AD230" s="212"/>
      <c r="AE230" s="212"/>
      <c r="AF230" s="212"/>
      <c r="AG230" s="212"/>
    </row>
    <row r="231" spans="1:33" s="211" customFormat="1" ht="121.5" customHeight="1">
      <c r="A231" s="55"/>
      <c r="B231" s="56"/>
      <c r="C231" s="766">
        <v>51</v>
      </c>
      <c r="D231" s="495">
        <v>20</v>
      </c>
      <c r="E231" s="478" t="s">
        <v>2943</v>
      </c>
      <c r="F231" s="42">
        <v>33000</v>
      </c>
      <c r="G231" s="72"/>
      <c r="H231" s="84" t="s">
        <v>525</v>
      </c>
      <c r="I231" s="84" t="s">
        <v>525</v>
      </c>
      <c r="J231" s="84" t="s">
        <v>525</v>
      </c>
      <c r="K231" s="85">
        <f t="shared" ref="K231:K239" si="29">SUM(F231,G231,H231,I231,J231)</f>
        <v>33000</v>
      </c>
      <c r="L231" s="431">
        <v>30</v>
      </c>
      <c r="M231" s="431">
        <v>8</v>
      </c>
      <c r="N231" s="431">
        <v>2</v>
      </c>
      <c r="O231" s="431">
        <f>SUM(L231:N231)</f>
        <v>40</v>
      </c>
      <c r="P231" s="651" t="s">
        <v>3130</v>
      </c>
      <c r="Q231" s="402" t="s">
        <v>220</v>
      </c>
      <c r="R231" s="75">
        <v>21610</v>
      </c>
      <c r="S231" s="416">
        <v>2</v>
      </c>
      <c r="T231" s="702" t="s">
        <v>737</v>
      </c>
      <c r="U231" s="40">
        <v>6</v>
      </c>
      <c r="V231" s="40">
        <v>6.6</v>
      </c>
      <c r="W231" s="40" t="s">
        <v>34</v>
      </c>
      <c r="X231" s="238" t="s">
        <v>221</v>
      </c>
      <c r="Y231" s="416" t="s">
        <v>3388</v>
      </c>
      <c r="AA231" s="210"/>
      <c r="AB231" s="210"/>
      <c r="AC231" s="210"/>
      <c r="AD231" s="210"/>
      <c r="AE231" s="210"/>
      <c r="AF231" s="210"/>
      <c r="AG231" s="210"/>
    </row>
    <row r="232" spans="1:33" s="211" customFormat="1" ht="288" customHeight="1">
      <c r="A232" s="55"/>
      <c r="B232" s="56"/>
      <c r="C232" s="766">
        <v>52</v>
      </c>
      <c r="D232" s="502">
        <v>1</v>
      </c>
      <c r="E232" s="454" t="s">
        <v>704</v>
      </c>
      <c r="F232" s="164" t="s">
        <v>525</v>
      </c>
      <c r="G232" s="72">
        <v>200000</v>
      </c>
      <c r="H232" s="164" t="s">
        <v>525</v>
      </c>
      <c r="I232" s="164" t="s">
        <v>525</v>
      </c>
      <c r="J232" s="164" t="s">
        <v>525</v>
      </c>
      <c r="K232" s="423">
        <f t="shared" si="29"/>
        <v>200000</v>
      </c>
      <c r="L232" s="431">
        <v>50</v>
      </c>
      <c r="M232" s="431">
        <v>10</v>
      </c>
      <c r="N232" s="431">
        <v>100</v>
      </c>
      <c r="O232" s="431">
        <f>SUM(L232:N232)</f>
        <v>160</v>
      </c>
      <c r="P232" s="456" t="s">
        <v>3921</v>
      </c>
      <c r="Q232" s="456" t="s">
        <v>3710</v>
      </c>
      <c r="R232" s="75">
        <v>21702</v>
      </c>
      <c r="S232" s="416">
        <v>3</v>
      </c>
      <c r="T232" s="702" t="s">
        <v>706</v>
      </c>
      <c r="U232" s="40">
        <v>6</v>
      </c>
      <c r="V232" s="40">
        <v>6.6</v>
      </c>
      <c r="W232" s="40" t="s">
        <v>34</v>
      </c>
      <c r="X232" s="40" t="s">
        <v>394</v>
      </c>
      <c r="Y232" s="416" t="s">
        <v>3388</v>
      </c>
      <c r="Z232" s="48"/>
      <c r="AA232" s="210"/>
      <c r="AB232" s="210"/>
      <c r="AC232" s="210"/>
      <c r="AD232" s="210"/>
      <c r="AE232" s="210"/>
      <c r="AF232" s="210"/>
      <c r="AG232" s="210"/>
    </row>
    <row r="233" spans="1:33" s="211" customFormat="1" ht="236.25" customHeight="1">
      <c r="A233" s="55"/>
      <c r="B233" s="56"/>
      <c r="C233" s="766">
        <v>53</v>
      </c>
      <c r="D233" s="502">
        <v>2</v>
      </c>
      <c r="E233" s="482" t="s">
        <v>708</v>
      </c>
      <c r="F233" s="164" t="s">
        <v>525</v>
      </c>
      <c r="G233" s="144">
        <v>300000</v>
      </c>
      <c r="H233" s="1089" t="s">
        <v>525</v>
      </c>
      <c r="I233" s="1089" t="s">
        <v>525</v>
      </c>
      <c r="J233" s="1089" t="s">
        <v>525</v>
      </c>
      <c r="K233" s="423">
        <f t="shared" si="29"/>
        <v>300000</v>
      </c>
      <c r="L233" s="431">
        <v>80</v>
      </c>
      <c r="M233" s="431">
        <v>18</v>
      </c>
      <c r="N233" s="431">
        <v>102</v>
      </c>
      <c r="O233" s="431">
        <f>SUM(L233:N233)</f>
        <v>200</v>
      </c>
      <c r="P233" s="456" t="s">
        <v>3322</v>
      </c>
      <c r="Q233" s="456" t="s">
        <v>3568</v>
      </c>
      <c r="R233" s="57" t="s">
        <v>3920</v>
      </c>
      <c r="S233" s="416">
        <v>1</v>
      </c>
      <c r="T233" s="702" t="s">
        <v>706</v>
      </c>
      <c r="U233" s="40">
        <v>6</v>
      </c>
      <c r="V233" s="40">
        <v>6.6</v>
      </c>
      <c r="W233" s="40" t="s">
        <v>34</v>
      </c>
      <c r="X233" s="40" t="s">
        <v>394</v>
      </c>
      <c r="Y233" s="416" t="s">
        <v>3388</v>
      </c>
      <c r="Z233" s="48"/>
      <c r="AA233" s="210"/>
      <c r="AB233" s="210"/>
      <c r="AC233" s="210"/>
      <c r="AD233" s="210"/>
      <c r="AE233" s="210"/>
      <c r="AF233" s="210"/>
      <c r="AG233" s="210"/>
    </row>
    <row r="234" spans="1:33" s="211" customFormat="1" ht="245.25" customHeight="1">
      <c r="A234" s="55"/>
      <c r="B234" s="56"/>
      <c r="C234" s="766">
        <v>54</v>
      </c>
      <c r="D234" s="502">
        <v>2</v>
      </c>
      <c r="E234" s="389" t="s">
        <v>710</v>
      </c>
      <c r="F234" s="164" t="s">
        <v>525</v>
      </c>
      <c r="G234" s="87">
        <v>500000</v>
      </c>
      <c r="H234" s="164" t="s">
        <v>525</v>
      </c>
      <c r="I234" s="164" t="s">
        <v>525</v>
      </c>
      <c r="J234" s="164" t="s">
        <v>525</v>
      </c>
      <c r="K234" s="423">
        <f t="shared" si="29"/>
        <v>500000</v>
      </c>
      <c r="L234" s="431">
        <v>45</v>
      </c>
      <c r="M234" s="431">
        <v>20</v>
      </c>
      <c r="N234" s="431">
        <v>85</v>
      </c>
      <c r="O234" s="431">
        <f>SUM(L234:N234)</f>
        <v>150</v>
      </c>
      <c r="P234" s="402" t="s">
        <v>3938</v>
      </c>
      <c r="Q234" s="402" t="s">
        <v>3390</v>
      </c>
      <c r="R234" s="75">
        <v>21582</v>
      </c>
      <c r="S234" s="416"/>
      <c r="T234" s="702" t="s">
        <v>711</v>
      </c>
      <c r="U234" s="40">
        <v>6</v>
      </c>
      <c r="V234" s="40">
        <v>6.6</v>
      </c>
      <c r="W234" s="40" t="s">
        <v>34</v>
      </c>
      <c r="X234" s="40" t="s">
        <v>221</v>
      </c>
      <c r="Y234" s="416" t="s">
        <v>3388</v>
      </c>
      <c r="Z234" s="48"/>
      <c r="AA234" s="210"/>
      <c r="AB234" s="210"/>
      <c r="AC234" s="210"/>
      <c r="AD234" s="210"/>
      <c r="AE234" s="210"/>
      <c r="AF234" s="210"/>
      <c r="AG234" s="210"/>
    </row>
    <row r="235" spans="1:33" s="208" customFormat="1" ht="139.5">
      <c r="A235" s="241"/>
      <c r="B235" s="242"/>
      <c r="C235" s="645">
        <v>55</v>
      </c>
      <c r="D235" s="1678">
        <v>4</v>
      </c>
      <c r="E235" s="1679" t="s">
        <v>731</v>
      </c>
      <c r="F235" s="1680">
        <v>0</v>
      </c>
      <c r="G235" s="1681">
        <v>70000</v>
      </c>
      <c r="H235" s="1677" t="s">
        <v>525</v>
      </c>
      <c r="I235" s="1677" t="s">
        <v>525</v>
      </c>
      <c r="J235" s="1677" t="s">
        <v>525</v>
      </c>
      <c r="K235" s="1266">
        <f t="shared" si="29"/>
        <v>70000</v>
      </c>
      <c r="L235" s="1702">
        <v>15</v>
      </c>
      <c r="M235" s="1702">
        <v>3</v>
      </c>
      <c r="N235" s="1702">
        <v>0</v>
      </c>
      <c r="O235" s="1702">
        <v>18</v>
      </c>
      <c r="P235" s="651" t="s">
        <v>435</v>
      </c>
      <c r="Q235" s="651" t="s">
        <v>436</v>
      </c>
      <c r="R235" s="1683" t="s">
        <v>3278</v>
      </c>
      <c r="S235" s="1682">
        <v>1</v>
      </c>
      <c r="T235" s="1683" t="s">
        <v>712</v>
      </c>
      <c r="U235" s="1684">
        <v>6</v>
      </c>
      <c r="V235" s="1684">
        <v>6.6</v>
      </c>
      <c r="W235" s="1684" t="s">
        <v>34</v>
      </c>
      <c r="X235" s="869" t="s">
        <v>221</v>
      </c>
      <c r="Y235" s="1267" t="s">
        <v>3388</v>
      </c>
      <c r="Z235" s="346"/>
      <c r="AA235" s="207"/>
      <c r="AB235" s="207"/>
      <c r="AC235" s="207"/>
      <c r="AD235" s="207"/>
      <c r="AE235" s="207"/>
      <c r="AF235" s="207"/>
      <c r="AG235" s="207"/>
    </row>
    <row r="236" spans="1:33" s="208" customFormat="1" ht="271.5" customHeight="1">
      <c r="A236" s="33"/>
      <c r="B236" s="34"/>
      <c r="C236" s="766">
        <v>56</v>
      </c>
      <c r="D236" s="502">
        <v>5</v>
      </c>
      <c r="E236" s="389" t="s">
        <v>732</v>
      </c>
      <c r="F236" s="164" t="s">
        <v>525</v>
      </c>
      <c r="G236" s="87">
        <v>300000</v>
      </c>
      <c r="H236" s="164" t="s">
        <v>525</v>
      </c>
      <c r="I236" s="164" t="s">
        <v>525</v>
      </c>
      <c r="J236" s="164" t="s">
        <v>525</v>
      </c>
      <c r="K236" s="423">
        <f t="shared" si="29"/>
        <v>300000</v>
      </c>
      <c r="L236" s="431">
        <v>25</v>
      </c>
      <c r="M236" s="431">
        <v>5</v>
      </c>
      <c r="N236" s="433">
        <v>0</v>
      </c>
      <c r="O236" s="431">
        <f>SUM(L236:N236)</f>
        <v>30</v>
      </c>
      <c r="P236" s="402" t="s">
        <v>3394</v>
      </c>
      <c r="Q236" s="402" t="s">
        <v>3939</v>
      </c>
      <c r="R236" s="75">
        <v>21671</v>
      </c>
      <c r="S236" s="416">
        <v>3</v>
      </c>
      <c r="T236" s="702" t="s">
        <v>711</v>
      </c>
      <c r="U236" s="40">
        <v>6</v>
      </c>
      <c r="V236" s="40">
        <v>6.6</v>
      </c>
      <c r="W236" s="40" t="s">
        <v>34</v>
      </c>
      <c r="X236" s="40" t="s">
        <v>221</v>
      </c>
      <c r="Y236" s="416" t="s">
        <v>3388</v>
      </c>
      <c r="Z236" s="48"/>
      <c r="AA236" s="207"/>
      <c r="AB236" s="207"/>
      <c r="AC236" s="207"/>
      <c r="AD236" s="207"/>
      <c r="AE236" s="207"/>
      <c r="AF236" s="207"/>
      <c r="AG236" s="207"/>
    </row>
    <row r="237" spans="1:33" s="211" customFormat="1" ht="114" customHeight="1">
      <c r="A237" s="55"/>
      <c r="B237" s="56"/>
      <c r="C237" s="766">
        <v>57</v>
      </c>
      <c r="D237" s="502">
        <v>7</v>
      </c>
      <c r="E237" s="389" t="s">
        <v>733</v>
      </c>
      <c r="F237" s="48"/>
      <c r="G237" s="87">
        <v>40000</v>
      </c>
      <c r="H237" s="164" t="s">
        <v>525</v>
      </c>
      <c r="I237" s="164" t="s">
        <v>525</v>
      </c>
      <c r="J237" s="164" t="s">
        <v>525</v>
      </c>
      <c r="K237" s="423">
        <f t="shared" si="29"/>
        <v>40000</v>
      </c>
      <c r="L237" s="431">
        <v>75</v>
      </c>
      <c r="M237" s="431">
        <v>15</v>
      </c>
      <c r="N237" s="431">
        <v>10</v>
      </c>
      <c r="O237" s="431">
        <f>SUM(L237:N237)</f>
        <v>100</v>
      </c>
      <c r="P237" s="651" t="s">
        <v>3130</v>
      </c>
      <c r="Q237" s="402" t="s">
        <v>220</v>
      </c>
      <c r="R237" s="75">
        <v>21582</v>
      </c>
      <c r="S237" s="416">
        <v>2</v>
      </c>
      <c r="T237" s="702" t="s">
        <v>711</v>
      </c>
      <c r="U237" s="40">
        <v>6</v>
      </c>
      <c r="V237" s="40">
        <v>6.6</v>
      </c>
      <c r="W237" s="40" t="s">
        <v>34</v>
      </c>
      <c r="X237" s="40" t="s">
        <v>221</v>
      </c>
      <c r="Y237" s="416" t="s">
        <v>3388</v>
      </c>
      <c r="Z237" s="48"/>
      <c r="AA237" s="210"/>
      <c r="AB237" s="210"/>
      <c r="AC237" s="210"/>
      <c r="AD237" s="210"/>
      <c r="AE237" s="210"/>
      <c r="AF237" s="210"/>
      <c r="AG237" s="210"/>
    </row>
    <row r="238" spans="1:33" s="211" customFormat="1" ht="141.75" customHeight="1">
      <c r="A238" s="55"/>
      <c r="B238" s="56"/>
      <c r="C238" s="766">
        <v>58</v>
      </c>
      <c r="D238" s="502">
        <v>8</v>
      </c>
      <c r="E238" s="389" t="s">
        <v>3807</v>
      </c>
      <c r="F238" s="48"/>
      <c r="G238" s="87">
        <v>200000</v>
      </c>
      <c r="H238" s="164" t="s">
        <v>525</v>
      </c>
      <c r="I238" s="164" t="s">
        <v>525</v>
      </c>
      <c r="J238" s="164" t="s">
        <v>525</v>
      </c>
      <c r="K238" s="423">
        <f t="shared" si="29"/>
        <v>200000</v>
      </c>
      <c r="L238" s="431">
        <v>45</v>
      </c>
      <c r="M238" s="431">
        <v>4</v>
      </c>
      <c r="N238" s="431">
        <v>1</v>
      </c>
      <c r="O238" s="431">
        <f>SUM(L238:N238)</f>
        <v>50</v>
      </c>
      <c r="P238" s="402" t="s">
        <v>446</v>
      </c>
      <c r="Q238" s="402" t="s">
        <v>705</v>
      </c>
      <c r="R238" s="75">
        <v>21551</v>
      </c>
      <c r="S238" s="416">
        <v>2</v>
      </c>
      <c r="T238" s="702" t="s">
        <v>726</v>
      </c>
      <c r="U238" s="40">
        <v>6</v>
      </c>
      <c r="V238" s="40">
        <v>6.6</v>
      </c>
      <c r="W238" s="40" t="s">
        <v>34</v>
      </c>
      <c r="X238" s="40" t="s">
        <v>221</v>
      </c>
      <c r="Y238" s="416" t="s">
        <v>3388</v>
      </c>
      <c r="Z238" s="48"/>
      <c r="AA238" s="210"/>
      <c r="AB238" s="210"/>
      <c r="AC238" s="210"/>
      <c r="AD238" s="210"/>
      <c r="AE238" s="210"/>
      <c r="AF238" s="210"/>
      <c r="AG238" s="210"/>
    </row>
    <row r="239" spans="1:33" s="211" customFormat="1" ht="73.5" customHeight="1">
      <c r="A239" s="244"/>
      <c r="B239" s="245"/>
      <c r="C239" s="645">
        <v>59</v>
      </c>
      <c r="D239" s="1987">
        <v>11</v>
      </c>
      <c r="E239" s="1989" t="s">
        <v>734</v>
      </c>
      <c r="F239" s="1985" t="s">
        <v>525</v>
      </c>
      <c r="G239" s="1991">
        <v>300000</v>
      </c>
      <c r="H239" s="1985" t="s">
        <v>525</v>
      </c>
      <c r="I239" s="1985" t="s">
        <v>525</v>
      </c>
      <c r="J239" s="1985" t="s">
        <v>525</v>
      </c>
      <c r="K239" s="1266">
        <f t="shared" si="29"/>
        <v>300000</v>
      </c>
      <c r="L239" s="1974">
        <v>100</v>
      </c>
      <c r="M239" s="1974">
        <v>20</v>
      </c>
      <c r="N239" s="1974">
        <v>40</v>
      </c>
      <c r="O239" s="1974">
        <f>SUM(L239:N239)</f>
        <v>160</v>
      </c>
      <c r="P239" s="1972" t="s">
        <v>3323</v>
      </c>
      <c r="Q239" s="1972" t="s">
        <v>3131</v>
      </c>
      <c r="R239" s="1285" t="s">
        <v>3945</v>
      </c>
      <c r="S239" s="1976">
        <v>3</v>
      </c>
      <c r="T239" s="1978" t="s">
        <v>712</v>
      </c>
      <c r="U239" s="1980">
        <v>6</v>
      </c>
      <c r="V239" s="1980">
        <v>6.6</v>
      </c>
      <c r="W239" s="1980" t="s">
        <v>34</v>
      </c>
      <c r="X239" s="869" t="s">
        <v>394</v>
      </c>
      <c r="Y239" s="1267" t="s">
        <v>3388</v>
      </c>
      <c r="Z239" s="346"/>
      <c r="AA239" s="210"/>
      <c r="AB239" s="210"/>
      <c r="AC239" s="210"/>
      <c r="AD239" s="210"/>
      <c r="AE239" s="210"/>
      <c r="AF239" s="210"/>
      <c r="AG239" s="210"/>
    </row>
    <row r="240" spans="1:33" s="211" customFormat="1" ht="119.25" customHeight="1">
      <c r="A240" s="58"/>
      <c r="B240" s="247"/>
      <c r="C240" s="573"/>
      <c r="D240" s="1988"/>
      <c r="E240" s="1990"/>
      <c r="F240" s="1986"/>
      <c r="G240" s="1992"/>
      <c r="H240" s="1986"/>
      <c r="I240" s="1986"/>
      <c r="J240" s="1986"/>
      <c r="K240" s="1269"/>
      <c r="L240" s="1975"/>
      <c r="M240" s="1975"/>
      <c r="N240" s="1975"/>
      <c r="O240" s="1975"/>
      <c r="P240" s="1973"/>
      <c r="Q240" s="1973"/>
      <c r="R240" s="1401"/>
      <c r="S240" s="1977"/>
      <c r="T240" s="1979"/>
      <c r="U240" s="1981"/>
      <c r="V240" s="1981"/>
      <c r="W240" s="1981"/>
      <c r="X240" s="870"/>
      <c r="Y240" s="1319" t="s">
        <v>3388</v>
      </c>
      <c r="Z240" s="316"/>
      <c r="AA240" s="210"/>
      <c r="AB240" s="210"/>
      <c r="AC240" s="210"/>
      <c r="AD240" s="210"/>
      <c r="AE240" s="210"/>
      <c r="AF240" s="210"/>
      <c r="AG240" s="210"/>
    </row>
    <row r="241" spans="1:33" s="208" customFormat="1" ht="117.75" customHeight="1">
      <c r="A241" s="33"/>
      <c r="B241" s="34"/>
      <c r="C241" s="766">
        <v>60</v>
      </c>
      <c r="D241" s="495">
        <v>17</v>
      </c>
      <c r="E241" s="478" t="s">
        <v>3099</v>
      </c>
      <c r="F241" s="89">
        <v>51000</v>
      </c>
      <c r="G241" s="72"/>
      <c r="H241" s="164" t="s">
        <v>525</v>
      </c>
      <c r="I241" s="164" t="s">
        <v>525</v>
      </c>
      <c r="J241" s="164" t="s">
        <v>525</v>
      </c>
      <c r="K241" s="423">
        <f>SUM(F241,G241,H241,I241,J241)</f>
        <v>51000</v>
      </c>
      <c r="L241" s="431">
        <v>20</v>
      </c>
      <c r="M241" s="431">
        <v>8</v>
      </c>
      <c r="N241" s="431">
        <v>2</v>
      </c>
      <c r="O241" s="431">
        <f>SUM(L241:N241)</f>
        <v>30</v>
      </c>
      <c r="P241" s="651" t="s">
        <v>3130</v>
      </c>
      <c r="Q241" s="402" t="s">
        <v>220</v>
      </c>
      <c r="R241" s="75">
        <v>21641</v>
      </c>
      <c r="S241" s="416">
        <v>2</v>
      </c>
      <c r="T241" s="702" t="s">
        <v>712</v>
      </c>
      <c r="U241" s="40">
        <v>6</v>
      </c>
      <c r="V241" s="40">
        <v>6.6</v>
      </c>
      <c r="W241" s="40" t="s">
        <v>34</v>
      </c>
      <c r="X241" s="40" t="s">
        <v>221</v>
      </c>
      <c r="Y241" s="416" t="s">
        <v>3388</v>
      </c>
      <c r="Z241" s="48"/>
      <c r="AA241" s="207"/>
      <c r="AB241" s="207"/>
      <c r="AC241" s="207"/>
      <c r="AD241" s="207"/>
      <c r="AE241" s="207"/>
      <c r="AF241" s="207"/>
      <c r="AG241" s="207"/>
    </row>
    <row r="242" spans="1:33" s="208" customFormat="1" ht="162.75">
      <c r="A242" s="33"/>
      <c r="B242" s="34"/>
      <c r="C242" s="766">
        <v>61</v>
      </c>
      <c r="D242" s="495">
        <v>18</v>
      </c>
      <c r="E242" s="478" t="s">
        <v>3808</v>
      </c>
      <c r="F242" s="42">
        <v>50000</v>
      </c>
      <c r="G242" s="164" t="s">
        <v>525</v>
      </c>
      <c r="H242" s="164" t="s">
        <v>525</v>
      </c>
      <c r="I242" s="164" t="s">
        <v>525</v>
      </c>
      <c r="J242" s="164" t="s">
        <v>525</v>
      </c>
      <c r="K242" s="423">
        <f>SUM(F242,G242,H242,I242,J242)</f>
        <v>50000</v>
      </c>
      <c r="L242" s="431">
        <v>30</v>
      </c>
      <c r="M242" s="431">
        <v>7</v>
      </c>
      <c r="N242" s="431">
        <v>3</v>
      </c>
      <c r="O242" s="431">
        <f>SUM(L242:N242)</f>
        <v>40</v>
      </c>
      <c r="P242" s="166" t="s">
        <v>3132</v>
      </c>
      <c r="Q242" s="402" t="s">
        <v>1868</v>
      </c>
      <c r="R242" s="75">
        <v>21702</v>
      </c>
      <c r="S242" s="416">
        <v>2</v>
      </c>
      <c r="T242" s="702" t="s">
        <v>712</v>
      </c>
      <c r="U242" s="40">
        <v>6</v>
      </c>
      <c r="V242" s="40">
        <v>6.6</v>
      </c>
      <c r="W242" s="40" t="s">
        <v>34</v>
      </c>
      <c r="X242" s="40" t="s">
        <v>221</v>
      </c>
      <c r="Y242" s="416" t="s">
        <v>3388</v>
      </c>
      <c r="Z242" s="48"/>
      <c r="AA242" s="207"/>
      <c r="AB242" s="207"/>
      <c r="AC242" s="207"/>
      <c r="AD242" s="207"/>
      <c r="AE242" s="207"/>
      <c r="AF242" s="207"/>
      <c r="AG242" s="207"/>
    </row>
    <row r="243" spans="1:33" s="208" customFormat="1" ht="177.75" customHeight="1">
      <c r="A243" s="33"/>
      <c r="B243" s="34"/>
      <c r="C243" s="766">
        <v>62</v>
      </c>
      <c r="D243" s="495">
        <v>19</v>
      </c>
      <c r="E243" s="513" t="s">
        <v>735</v>
      </c>
      <c r="F243" s="42">
        <v>42000</v>
      </c>
      <c r="G243" s="164" t="s">
        <v>525</v>
      </c>
      <c r="H243" s="164" t="s">
        <v>525</v>
      </c>
      <c r="I243" s="164" t="s">
        <v>525</v>
      </c>
      <c r="J243" s="164" t="s">
        <v>525</v>
      </c>
      <c r="K243" s="423">
        <f>SUM(F243,G243,H243,I243,J243)</f>
        <v>42000</v>
      </c>
      <c r="L243" s="431">
        <v>86</v>
      </c>
      <c r="M243" s="431">
        <v>10</v>
      </c>
      <c r="N243" s="431">
        <v>4</v>
      </c>
      <c r="O243" s="431">
        <f>SUM(L243:N243)</f>
        <v>100</v>
      </c>
      <c r="P243" s="166" t="s">
        <v>3569</v>
      </c>
      <c r="Q243" s="166" t="s">
        <v>1868</v>
      </c>
      <c r="R243" s="75">
        <v>21671</v>
      </c>
      <c r="S243" s="416">
        <v>2</v>
      </c>
      <c r="T243" s="702" t="s">
        <v>726</v>
      </c>
      <c r="U243" s="40">
        <v>6</v>
      </c>
      <c r="V243" s="40">
        <v>6.6</v>
      </c>
      <c r="W243" s="40" t="s">
        <v>34</v>
      </c>
      <c r="X243" s="40" t="s">
        <v>221</v>
      </c>
      <c r="Y243" s="416" t="s">
        <v>3388</v>
      </c>
      <c r="Z243" s="48"/>
      <c r="AA243" s="207"/>
      <c r="AB243" s="207"/>
      <c r="AC243" s="207"/>
      <c r="AD243" s="207"/>
      <c r="AE243" s="207"/>
      <c r="AF243" s="207"/>
      <c r="AG243" s="207"/>
    </row>
    <row r="244" spans="1:33" s="213" customFormat="1" ht="146.25" customHeight="1">
      <c r="A244" s="55"/>
      <c r="B244" s="56"/>
      <c r="C244" s="766">
        <v>63</v>
      </c>
      <c r="D244" s="502">
        <v>10</v>
      </c>
      <c r="E244" s="454" t="s">
        <v>718</v>
      </c>
      <c r="F244" s="48"/>
      <c r="G244" s="72">
        <v>320000</v>
      </c>
      <c r="H244" s="164" t="s">
        <v>525</v>
      </c>
      <c r="I244" s="164" t="s">
        <v>525</v>
      </c>
      <c r="J244" s="164" t="s">
        <v>525</v>
      </c>
      <c r="K244" s="423">
        <f>SUM(F244,G244,H244,I244,J244)</f>
        <v>320000</v>
      </c>
      <c r="L244" s="431">
        <v>300</v>
      </c>
      <c r="M244" s="431">
        <v>30</v>
      </c>
      <c r="N244" s="431">
        <v>70</v>
      </c>
      <c r="O244" s="431">
        <f>SUM(L244:N244)</f>
        <v>400</v>
      </c>
      <c r="P244" s="402" t="s">
        <v>3570</v>
      </c>
      <c r="Q244" s="402" t="s">
        <v>3039</v>
      </c>
      <c r="R244" s="75">
        <v>21582</v>
      </c>
      <c r="S244" s="416"/>
      <c r="T244" s="702" t="s">
        <v>711</v>
      </c>
      <c r="U244" s="40">
        <v>6</v>
      </c>
      <c r="V244" s="40">
        <v>6.6</v>
      </c>
      <c r="W244" s="40" t="s">
        <v>34</v>
      </c>
      <c r="X244" s="40" t="s">
        <v>221</v>
      </c>
      <c r="Y244" s="416" t="s">
        <v>3388</v>
      </c>
      <c r="Z244" s="48"/>
      <c r="AA244" s="212"/>
      <c r="AB244" s="212"/>
      <c r="AC244" s="212"/>
      <c r="AD244" s="212"/>
      <c r="AE244" s="212"/>
      <c r="AF244" s="212"/>
      <c r="AG244" s="212"/>
    </row>
    <row r="245" spans="1:33" s="213" customFormat="1" ht="164.25" customHeight="1">
      <c r="A245" s="55"/>
      <c r="B245" s="56"/>
      <c r="C245" s="766">
        <v>64</v>
      </c>
      <c r="D245" s="489">
        <v>21</v>
      </c>
      <c r="E245" s="482" t="s">
        <v>860</v>
      </c>
      <c r="F245" s="42">
        <v>0</v>
      </c>
      <c r="G245" s="93">
        <v>0</v>
      </c>
      <c r="H245" s="70">
        <v>0</v>
      </c>
      <c r="I245" s="70">
        <v>0</v>
      </c>
      <c r="J245" s="70">
        <v>26000</v>
      </c>
      <c r="K245" s="38">
        <f>SUM(F245,G245,H245,I245,J245)</f>
        <v>26000</v>
      </c>
      <c r="L245" s="440">
        <v>50</v>
      </c>
      <c r="M245" s="440">
        <v>6</v>
      </c>
      <c r="N245" s="440">
        <v>0</v>
      </c>
      <c r="O245" s="440">
        <v>56</v>
      </c>
      <c r="P245" s="66" t="s">
        <v>398</v>
      </c>
      <c r="Q245" s="66" t="s">
        <v>861</v>
      </c>
      <c r="R245" s="234">
        <v>21671</v>
      </c>
      <c r="S245" s="415" t="s">
        <v>799</v>
      </c>
      <c r="T245" s="65" t="s">
        <v>800</v>
      </c>
      <c r="U245" s="40">
        <v>6</v>
      </c>
      <c r="V245" s="40">
        <v>6.6</v>
      </c>
      <c r="W245" s="40" t="s">
        <v>34</v>
      </c>
      <c r="X245" s="65" t="s">
        <v>221</v>
      </c>
      <c r="Y245" s="415" t="s">
        <v>3117</v>
      </c>
      <c r="Z245" s="48"/>
      <c r="AA245" s="212"/>
      <c r="AB245" s="212"/>
      <c r="AC245" s="212"/>
      <c r="AD245" s="212"/>
      <c r="AE245" s="212"/>
      <c r="AF245" s="212"/>
      <c r="AG245" s="212"/>
    </row>
    <row r="246" spans="1:33" s="211" customFormat="1" ht="165.75" customHeight="1">
      <c r="A246" s="55"/>
      <c r="B246" s="56"/>
      <c r="C246" s="766">
        <v>65</v>
      </c>
      <c r="D246" s="489">
        <v>3</v>
      </c>
      <c r="E246" s="454" t="s">
        <v>874</v>
      </c>
      <c r="F246" s="70">
        <v>0</v>
      </c>
      <c r="G246" s="72">
        <v>100000</v>
      </c>
      <c r="H246" s="70">
        <v>0</v>
      </c>
      <c r="I246" s="70">
        <v>0</v>
      </c>
      <c r="J246" s="70">
        <v>0</v>
      </c>
      <c r="K246" s="38">
        <v>100000</v>
      </c>
      <c r="L246" s="440">
        <v>4</v>
      </c>
      <c r="M246" s="440">
        <v>4</v>
      </c>
      <c r="N246" s="440">
        <v>0</v>
      </c>
      <c r="O246" s="440">
        <v>8</v>
      </c>
      <c r="P246" s="66" t="s">
        <v>435</v>
      </c>
      <c r="Q246" s="66" t="s">
        <v>290</v>
      </c>
      <c r="R246" s="234">
        <v>21551</v>
      </c>
      <c r="S246" s="415" t="s">
        <v>2967</v>
      </c>
      <c r="T246" s="65" t="s">
        <v>793</v>
      </c>
      <c r="U246" s="57">
        <v>6</v>
      </c>
      <c r="V246" s="65">
        <v>6.6</v>
      </c>
      <c r="W246" s="65" t="s">
        <v>34</v>
      </c>
      <c r="X246" s="65" t="s">
        <v>221</v>
      </c>
      <c r="Y246" s="415" t="s">
        <v>3117</v>
      </c>
      <c r="Z246" s="210"/>
      <c r="AA246" s="210"/>
      <c r="AB246" s="210"/>
      <c r="AC246" s="210"/>
      <c r="AD246" s="210"/>
      <c r="AE246" s="210"/>
      <c r="AF246" s="210"/>
      <c r="AG246" s="210"/>
    </row>
    <row r="247" spans="1:33" s="213" customFormat="1" ht="115.5" customHeight="1">
      <c r="A247" s="55"/>
      <c r="B247" s="56"/>
      <c r="C247" s="766">
        <v>66</v>
      </c>
      <c r="D247" s="489">
        <v>4</v>
      </c>
      <c r="E247" s="454" t="s">
        <v>875</v>
      </c>
      <c r="F247" s="70">
        <v>0</v>
      </c>
      <c r="G247" s="72">
        <v>60000</v>
      </c>
      <c r="H247" s="70">
        <v>0</v>
      </c>
      <c r="I247" s="70">
        <v>0</v>
      </c>
      <c r="J247" s="70">
        <v>0</v>
      </c>
      <c r="K247" s="38">
        <v>60000</v>
      </c>
      <c r="L247" s="440">
        <v>25</v>
      </c>
      <c r="M247" s="440">
        <v>0</v>
      </c>
      <c r="N247" s="440">
        <v>0</v>
      </c>
      <c r="O247" s="440">
        <v>25</v>
      </c>
      <c r="P247" s="415" t="s">
        <v>240</v>
      </c>
      <c r="Q247" s="66" t="s">
        <v>220</v>
      </c>
      <c r="R247" s="234">
        <v>21520</v>
      </c>
      <c r="S247" s="415" t="s">
        <v>804</v>
      </c>
      <c r="T247" s="65" t="s">
        <v>805</v>
      </c>
      <c r="U247" s="57">
        <v>6</v>
      </c>
      <c r="V247" s="65">
        <v>6.6</v>
      </c>
      <c r="W247" s="65" t="s">
        <v>34</v>
      </c>
      <c r="X247" s="65" t="s">
        <v>221</v>
      </c>
      <c r="Y247" s="415" t="s">
        <v>3117</v>
      </c>
      <c r="Z247" s="212"/>
      <c r="AA247" s="212"/>
      <c r="AB247" s="212"/>
      <c r="AC247" s="212"/>
      <c r="AD247" s="212"/>
      <c r="AE247" s="212"/>
      <c r="AF247" s="212"/>
      <c r="AG247" s="212"/>
    </row>
    <row r="248" spans="1:33" s="211" customFormat="1" ht="168" customHeight="1">
      <c r="A248" s="55"/>
      <c r="B248" s="56"/>
      <c r="C248" s="766">
        <v>67</v>
      </c>
      <c r="D248" s="489">
        <v>9</v>
      </c>
      <c r="E248" s="454" t="s">
        <v>876</v>
      </c>
      <c r="F248" s="70">
        <v>0</v>
      </c>
      <c r="G248" s="72">
        <v>200000</v>
      </c>
      <c r="H248" s="70">
        <v>0</v>
      </c>
      <c r="I248" s="70">
        <v>0</v>
      </c>
      <c r="J248" s="70">
        <v>0</v>
      </c>
      <c r="K248" s="38">
        <v>200000</v>
      </c>
      <c r="L248" s="440">
        <v>100</v>
      </c>
      <c r="M248" s="440">
        <v>0</v>
      </c>
      <c r="N248" s="440">
        <v>100</v>
      </c>
      <c r="O248" s="440">
        <v>200</v>
      </c>
      <c r="P248" s="66" t="s">
        <v>435</v>
      </c>
      <c r="Q248" s="415" t="s">
        <v>290</v>
      </c>
      <c r="R248" s="234">
        <v>21551</v>
      </c>
      <c r="S248" s="415" t="s">
        <v>3060</v>
      </c>
      <c r="T248" s="65" t="s">
        <v>793</v>
      </c>
      <c r="U248" s="57">
        <v>6</v>
      </c>
      <c r="V248" s="65">
        <v>6.6</v>
      </c>
      <c r="W248" s="65" t="s">
        <v>34</v>
      </c>
      <c r="X248" s="65" t="s">
        <v>221</v>
      </c>
      <c r="Y248" s="415" t="s">
        <v>3117</v>
      </c>
      <c r="Z248" s="210"/>
      <c r="AA248" s="210"/>
      <c r="AB248" s="210"/>
      <c r="AC248" s="210"/>
      <c r="AD248" s="210"/>
      <c r="AE248" s="210"/>
      <c r="AF248" s="210"/>
      <c r="AG248" s="210"/>
    </row>
    <row r="249" spans="1:33" s="211" customFormat="1" ht="165.75" customHeight="1">
      <c r="A249" s="55"/>
      <c r="B249" s="56"/>
      <c r="C249" s="766">
        <v>68</v>
      </c>
      <c r="D249" s="489">
        <v>22</v>
      </c>
      <c r="E249" s="482" t="s">
        <v>877</v>
      </c>
      <c r="F249" s="42">
        <v>0</v>
      </c>
      <c r="G249" s="93">
        <v>0</v>
      </c>
      <c r="H249" s="70">
        <v>0</v>
      </c>
      <c r="I249" s="70">
        <v>0</v>
      </c>
      <c r="J249" s="70">
        <v>30000</v>
      </c>
      <c r="K249" s="38">
        <v>30000</v>
      </c>
      <c r="L249" s="440">
        <v>80</v>
      </c>
      <c r="M249" s="440">
        <v>20</v>
      </c>
      <c r="N249" s="440">
        <v>0</v>
      </c>
      <c r="O249" s="440">
        <v>100</v>
      </c>
      <c r="P249" s="66" t="s">
        <v>435</v>
      </c>
      <c r="Q249" s="66" t="s">
        <v>878</v>
      </c>
      <c r="R249" s="234">
        <v>21582</v>
      </c>
      <c r="S249" s="415" t="s">
        <v>879</v>
      </c>
      <c r="T249" s="65" t="s">
        <v>880</v>
      </c>
      <c r="U249" s="57">
        <v>6</v>
      </c>
      <c r="V249" s="65">
        <v>6.6</v>
      </c>
      <c r="W249" s="65" t="s">
        <v>34</v>
      </c>
      <c r="X249" s="65" t="s">
        <v>221</v>
      </c>
      <c r="Y249" s="415" t="s">
        <v>3117</v>
      </c>
      <c r="Z249" s="210"/>
      <c r="AA249" s="210"/>
      <c r="AB249" s="210"/>
      <c r="AC249" s="210"/>
      <c r="AD249" s="210"/>
      <c r="AE249" s="210"/>
      <c r="AF249" s="210"/>
      <c r="AG249" s="210"/>
    </row>
    <row r="250" spans="1:33" s="213" customFormat="1" ht="117.75" customHeight="1">
      <c r="A250" s="55"/>
      <c r="B250" s="56"/>
      <c r="C250" s="766">
        <v>69</v>
      </c>
      <c r="D250" s="506">
        <v>22</v>
      </c>
      <c r="E250" s="478" t="s">
        <v>955</v>
      </c>
      <c r="F250" s="178">
        <v>20000</v>
      </c>
      <c r="G250" s="472">
        <v>0</v>
      </c>
      <c r="H250" s="156">
        <v>0</v>
      </c>
      <c r="I250" s="156">
        <v>0</v>
      </c>
      <c r="J250" s="156">
        <v>0</v>
      </c>
      <c r="K250" s="156">
        <v>20000</v>
      </c>
      <c r="L250" s="444">
        <v>150</v>
      </c>
      <c r="M250" s="444">
        <v>20</v>
      </c>
      <c r="N250" s="444">
        <v>0</v>
      </c>
      <c r="O250" s="444">
        <v>170</v>
      </c>
      <c r="P250" s="416" t="s">
        <v>240</v>
      </c>
      <c r="Q250" s="416" t="s">
        <v>220</v>
      </c>
      <c r="R250" s="75">
        <v>21763</v>
      </c>
      <c r="S250" s="416" t="s">
        <v>944</v>
      </c>
      <c r="T250" s="455" t="s">
        <v>945</v>
      </c>
      <c r="U250" s="40">
        <v>6</v>
      </c>
      <c r="V250" s="40">
        <v>6.6</v>
      </c>
      <c r="W250" s="40" t="s">
        <v>34</v>
      </c>
      <c r="X250" s="702" t="s">
        <v>221</v>
      </c>
      <c r="Y250" s="416" t="s">
        <v>3032</v>
      </c>
      <c r="Z250" s="416" t="s">
        <v>946</v>
      </c>
      <c r="AA250" s="416"/>
      <c r="AB250" s="212"/>
      <c r="AC250" s="212"/>
      <c r="AD250" s="212"/>
      <c r="AE250" s="212"/>
      <c r="AF250" s="212"/>
      <c r="AG250" s="212"/>
    </row>
    <row r="251" spans="1:33" s="213" customFormat="1" ht="121.5" customHeight="1">
      <c r="A251" s="55"/>
      <c r="B251" s="56"/>
      <c r="C251" s="766">
        <v>70</v>
      </c>
      <c r="D251" s="503">
        <v>13</v>
      </c>
      <c r="E251" s="504" t="s">
        <v>1016</v>
      </c>
      <c r="F251" s="348">
        <v>0</v>
      </c>
      <c r="G251" s="348">
        <v>0</v>
      </c>
      <c r="H251" s="193">
        <v>0</v>
      </c>
      <c r="I251" s="193">
        <v>0</v>
      </c>
      <c r="J251" s="193">
        <v>0</v>
      </c>
      <c r="K251" s="193">
        <v>0</v>
      </c>
      <c r="L251" s="71">
        <v>50</v>
      </c>
      <c r="M251" s="71">
        <v>5</v>
      </c>
      <c r="N251" s="71">
        <v>0</v>
      </c>
      <c r="O251" s="444">
        <v>55</v>
      </c>
      <c r="P251" s="415" t="s">
        <v>240</v>
      </c>
      <c r="Q251" s="416" t="s">
        <v>220</v>
      </c>
      <c r="R251" s="234" t="s">
        <v>3341</v>
      </c>
      <c r="S251" s="415" t="s">
        <v>1015</v>
      </c>
      <c r="T251" s="184" t="s">
        <v>958</v>
      </c>
      <c r="U251" s="40">
        <v>6</v>
      </c>
      <c r="V251" s="40">
        <v>6.6</v>
      </c>
      <c r="W251" s="40" t="s">
        <v>34</v>
      </c>
      <c r="X251" s="702" t="s">
        <v>394</v>
      </c>
      <c r="Y251" s="416" t="s">
        <v>3032</v>
      </c>
      <c r="Z251" s="702" t="s">
        <v>1556</v>
      </c>
      <c r="AA251" s="415" t="s">
        <v>950</v>
      </c>
      <c r="AB251" s="212"/>
      <c r="AC251" s="212"/>
      <c r="AD251" s="212"/>
      <c r="AE251" s="212"/>
      <c r="AF251" s="212"/>
      <c r="AG251" s="212"/>
    </row>
    <row r="252" spans="1:33" s="211" customFormat="1" ht="136.5" customHeight="1">
      <c r="A252" s="55"/>
      <c r="B252" s="56"/>
      <c r="C252" s="766">
        <v>71</v>
      </c>
      <c r="D252" s="505">
        <v>2</v>
      </c>
      <c r="E252" s="482" t="s">
        <v>1031</v>
      </c>
      <c r="F252" s="123">
        <v>0</v>
      </c>
      <c r="G252" s="72">
        <v>200000</v>
      </c>
      <c r="H252" s="193">
        <v>0</v>
      </c>
      <c r="I252" s="193">
        <v>0</v>
      </c>
      <c r="J252" s="193">
        <v>0</v>
      </c>
      <c r="K252" s="193">
        <v>200000</v>
      </c>
      <c r="L252" s="71">
        <v>25</v>
      </c>
      <c r="M252" s="71">
        <v>5</v>
      </c>
      <c r="N252" s="71" t="s">
        <v>525</v>
      </c>
      <c r="O252" s="71">
        <v>30</v>
      </c>
      <c r="P252" s="415" t="s">
        <v>290</v>
      </c>
      <c r="Q252" s="415" t="s">
        <v>1032</v>
      </c>
      <c r="R252" s="234">
        <v>21582</v>
      </c>
      <c r="S252" s="415" t="s">
        <v>1033</v>
      </c>
      <c r="T252" s="184" t="s">
        <v>898</v>
      </c>
      <c r="U252" s="57">
        <v>6</v>
      </c>
      <c r="V252" s="57">
        <v>6.6</v>
      </c>
      <c r="W252" s="57" t="s">
        <v>34</v>
      </c>
      <c r="X252" s="702" t="s">
        <v>394</v>
      </c>
      <c r="Y252" s="416" t="s">
        <v>3032</v>
      </c>
      <c r="Z252" s="49"/>
      <c r="AA252" s="415" t="s">
        <v>1034</v>
      </c>
      <c r="AB252" s="210"/>
      <c r="AC252" s="210"/>
      <c r="AD252" s="210"/>
      <c r="AE252" s="210"/>
      <c r="AF252" s="210"/>
      <c r="AG252" s="210"/>
    </row>
    <row r="253" spans="1:33" s="213" customFormat="1" ht="114" customHeight="1">
      <c r="A253" s="55"/>
      <c r="B253" s="56"/>
      <c r="C253" s="766">
        <v>72</v>
      </c>
      <c r="D253" s="506">
        <v>3</v>
      </c>
      <c r="E253" s="478" t="s">
        <v>1035</v>
      </c>
      <c r="F253" s="123">
        <v>0</v>
      </c>
      <c r="G253" s="137">
        <v>80000</v>
      </c>
      <c r="H253" s="193">
        <v>0</v>
      </c>
      <c r="I253" s="193">
        <v>0</v>
      </c>
      <c r="J253" s="193">
        <v>0</v>
      </c>
      <c r="K253" s="193">
        <v>80000</v>
      </c>
      <c r="L253" s="444">
        <v>40</v>
      </c>
      <c r="M253" s="444">
        <v>30</v>
      </c>
      <c r="N253" s="444">
        <v>60</v>
      </c>
      <c r="O253" s="444">
        <v>130</v>
      </c>
      <c r="P253" s="416" t="s">
        <v>391</v>
      </c>
      <c r="Q253" s="416" t="s">
        <v>392</v>
      </c>
      <c r="R253" s="75">
        <v>21551</v>
      </c>
      <c r="S253" s="416" t="s">
        <v>1036</v>
      </c>
      <c r="T253" s="455" t="s">
        <v>914</v>
      </c>
      <c r="U253" s="702">
        <v>6</v>
      </c>
      <c r="V253" s="702">
        <v>6.6</v>
      </c>
      <c r="W253" s="702" t="s">
        <v>34</v>
      </c>
      <c r="X253" s="702" t="s">
        <v>394</v>
      </c>
      <c r="Y253" s="416" t="s">
        <v>3032</v>
      </c>
      <c r="Z253" s="49"/>
      <c r="AA253" s="416" t="s">
        <v>950</v>
      </c>
      <c r="AB253" s="212"/>
      <c r="AC253" s="212"/>
      <c r="AD253" s="212"/>
      <c r="AE253" s="212"/>
      <c r="AF253" s="212"/>
      <c r="AG253" s="212"/>
    </row>
    <row r="254" spans="1:33" s="211" customFormat="1" ht="171.75" customHeight="1">
      <c r="A254" s="55"/>
      <c r="B254" s="56"/>
      <c r="C254" s="766">
        <v>73</v>
      </c>
      <c r="D254" s="503">
        <v>12</v>
      </c>
      <c r="E254" s="504" t="s">
        <v>1037</v>
      </c>
      <c r="F254" s="348">
        <v>0</v>
      </c>
      <c r="G254" s="348">
        <v>0</v>
      </c>
      <c r="H254" s="193">
        <v>0</v>
      </c>
      <c r="I254" s="193">
        <v>0</v>
      </c>
      <c r="J254" s="193">
        <v>0</v>
      </c>
      <c r="K254" s="193">
        <v>0</v>
      </c>
      <c r="L254" s="71">
        <v>30</v>
      </c>
      <c r="M254" s="71">
        <v>6</v>
      </c>
      <c r="N254" s="71">
        <v>0</v>
      </c>
      <c r="O254" s="444">
        <v>36</v>
      </c>
      <c r="P254" s="415" t="s">
        <v>398</v>
      </c>
      <c r="Q254" s="416" t="s">
        <v>303</v>
      </c>
      <c r="R254" s="234">
        <v>21610</v>
      </c>
      <c r="S254" s="415" t="s">
        <v>3061</v>
      </c>
      <c r="T254" s="184" t="s">
        <v>958</v>
      </c>
      <c r="U254" s="57">
        <v>6</v>
      </c>
      <c r="V254" s="57">
        <v>6.6</v>
      </c>
      <c r="W254" s="57" t="s">
        <v>34</v>
      </c>
      <c r="X254" s="702" t="s">
        <v>394</v>
      </c>
      <c r="Y254" s="416" t="s">
        <v>3032</v>
      </c>
      <c r="Z254" s="49"/>
      <c r="AA254" s="415" t="s">
        <v>950</v>
      </c>
      <c r="AB254" s="210"/>
      <c r="AC254" s="210"/>
      <c r="AD254" s="210"/>
      <c r="AE254" s="210"/>
      <c r="AF254" s="210"/>
      <c r="AG254" s="210"/>
    </row>
    <row r="255" spans="1:33" s="213" customFormat="1" ht="160.5" customHeight="1">
      <c r="A255" s="55"/>
      <c r="B255" s="56"/>
      <c r="C255" s="766">
        <v>74</v>
      </c>
      <c r="D255" s="495">
        <v>12</v>
      </c>
      <c r="E255" s="389" t="s">
        <v>1041</v>
      </c>
      <c r="F255" s="156">
        <v>0</v>
      </c>
      <c r="G255" s="137">
        <v>40000</v>
      </c>
      <c r="H255" s="156">
        <v>0</v>
      </c>
      <c r="I255" s="156">
        <v>0</v>
      </c>
      <c r="J255" s="156">
        <v>0</v>
      </c>
      <c r="K255" s="156">
        <v>40000</v>
      </c>
      <c r="L255" s="444">
        <v>20</v>
      </c>
      <c r="M255" s="444">
        <v>4</v>
      </c>
      <c r="N255" s="444">
        <v>0</v>
      </c>
      <c r="O255" s="444">
        <v>24</v>
      </c>
      <c r="P255" s="49" t="s">
        <v>435</v>
      </c>
      <c r="Q255" s="49" t="s">
        <v>290</v>
      </c>
      <c r="R255" s="75">
        <v>21794</v>
      </c>
      <c r="S255" s="416" t="s">
        <v>1042</v>
      </c>
      <c r="T255" s="455" t="s">
        <v>1043</v>
      </c>
      <c r="U255" s="702">
        <v>6</v>
      </c>
      <c r="V255" s="702">
        <v>6.6</v>
      </c>
      <c r="W255" s="702" t="s">
        <v>34</v>
      </c>
      <c r="X255" s="702" t="s">
        <v>221</v>
      </c>
      <c r="Y255" s="416" t="s">
        <v>3032</v>
      </c>
      <c r="Z255" s="416"/>
      <c r="AA255" s="49" t="s">
        <v>1040</v>
      </c>
      <c r="AB255" s="212"/>
      <c r="AC255" s="212"/>
      <c r="AD255" s="212"/>
      <c r="AE255" s="212"/>
      <c r="AF255" s="212"/>
      <c r="AG255" s="212"/>
    </row>
    <row r="256" spans="1:33" s="211" customFormat="1" ht="158.25" customHeight="1">
      <c r="A256" s="55"/>
      <c r="B256" s="56"/>
      <c r="C256" s="766">
        <v>75</v>
      </c>
      <c r="D256" s="506">
        <v>13</v>
      </c>
      <c r="E256" s="478" t="s">
        <v>1044</v>
      </c>
      <c r="F256" s="156">
        <v>0</v>
      </c>
      <c r="G256" s="137">
        <v>150000</v>
      </c>
      <c r="H256" s="156">
        <v>0</v>
      </c>
      <c r="I256" s="156">
        <v>0</v>
      </c>
      <c r="J256" s="156">
        <v>0</v>
      </c>
      <c r="K256" s="156">
        <v>150000</v>
      </c>
      <c r="L256" s="444">
        <v>150</v>
      </c>
      <c r="M256" s="444">
        <v>100</v>
      </c>
      <c r="N256" s="444">
        <v>50</v>
      </c>
      <c r="O256" s="444">
        <v>300</v>
      </c>
      <c r="P256" s="416" t="s">
        <v>978</v>
      </c>
      <c r="Q256" s="416" t="s">
        <v>220</v>
      </c>
      <c r="R256" s="75">
        <v>21186</v>
      </c>
      <c r="S256" s="416" t="s">
        <v>944</v>
      </c>
      <c r="T256" s="455" t="s">
        <v>945</v>
      </c>
      <c r="U256" s="702">
        <v>6</v>
      </c>
      <c r="V256" s="702">
        <v>6.6</v>
      </c>
      <c r="W256" s="702" t="s">
        <v>34</v>
      </c>
      <c r="X256" s="702" t="s">
        <v>221</v>
      </c>
      <c r="Y256" s="416" t="s">
        <v>3032</v>
      </c>
      <c r="Z256" s="416"/>
      <c r="AA256" s="416" t="s">
        <v>946</v>
      </c>
      <c r="AB256" s="210"/>
      <c r="AC256" s="210"/>
      <c r="AD256" s="210"/>
      <c r="AE256" s="210"/>
      <c r="AF256" s="210"/>
      <c r="AG256" s="210"/>
    </row>
    <row r="257" spans="1:33" s="213" customFormat="1" ht="179.25" customHeight="1">
      <c r="A257" s="55"/>
      <c r="B257" s="56"/>
      <c r="C257" s="766">
        <v>76</v>
      </c>
      <c r="D257" s="506">
        <v>25</v>
      </c>
      <c r="E257" s="478" t="s">
        <v>1045</v>
      </c>
      <c r="F257" s="178">
        <v>0</v>
      </c>
      <c r="G257" s="178">
        <v>0</v>
      </c>
      <c r="H257" s="156">
        <v>0</v>
      </c>
      <c r="I257" s="156">
        <v>0</v>
      </c>
      <c r="J257" s="156">
        <v>0</v>
      </c>
      <c r="K257" s="156">
        <v>0</v>
      </c>
      <c r="L257" s="444">
        <v>30</v>
      </c>
      <c r="M257" s="444">
        <v>5</v>
      </c>
      <c r="N257" s="444">
        <v>0</v>
      </c>
      <c r="O257" s="444">
        <v>35</v>
      </c>
      <c r="P257" s="416" t="s">
        <v>398</v>
      </c>
      <c r="Q257" s="416" t="s">
        <v>303</v>
      </c>
      <c r="R257" s="75">
        <v>21582</v>
      </c>
      <c r="S257" s="416" t="s">
        <v>1046</v>
      </c>
      <c r="T257" s="455" t="s">
        <v>1047</v>
      </c>
      <c r="U257" s="702">
        <v>6</v>
      </c>
      <c r="V257" s="702">
        <v>6.6</v>
      </c>
      <c r="W257" s="702" t="s">
        <v>34</v>
      </c>
      <c r="X257" s="702" t="s">
        <v>221</v>
      </c>
      <c r="Y257" s="416" t="s">
        <v>3032</v>
      </c>
      <c r="Z257" s="416"/>
      <c r="AA257" s="416" t="s">
        <v>959</v>
      </c>
      <c r="AB257" s="212"/>
      <c r="AC257" s="212"/>
      <c r="AD257" s="212"/>
      <c r="AE257" s="212"/>
      <c r="AF257" s="212"/>
      <c r="AG257" s="212"/>
    </row>
    <row r="258" spans="1:33" s="211" customFormat="1" ht="163.5" customHeight="1">
      <c r="A258" s="55"/>
      <c r="B258" s="56"/>
      <c r="C258" s="766">
        <v>77</v>
      </c>
      <c r="D258" s="506">
        <v>17</v>
      </c>
      <c r="E258" s="482" t="s">
        <v>977</v>
      </c>
      <c r="F258" s="156">
        <v>0</v>
      </c>
      <c r="G258" s="137">
        <v>250000</v>
      </c>
      <c r="H258" s="156">
        <v>0</v>
      </c>
      <c r="I258" s="156">
        <v>0</v>
      </c>
      <c r="J258" s="156">
        <v>0</v>
      </c>
      <c r="K258" s="156">
        <v>250000</v>
      </c>
      <c r="L258" s="444">
        <v>100</v>
      </c>
      <c r="M258" s="444">
        <v>50</v>
      </c>
      <c r="N258" s="444">
        <v>300</v>
      </c>
      <c r="O258" s="444">
        <v>450</v>
      </c>
      <c r="P258" s="416" t="s">
        <v>978</v>
      </c>
      <c r="Q258" s="416" t="s">
        <v>220</v>
      </c>
      <c r="R258" s="75">
        <v>21551</v>
      </c>
      <c r="S258" s="416" t="s">
        <v>969</v>
      </c>
      <c r="T258" s="455" t="s">
        <v>979</v>
      </c>
      <c r="U258" s="40">
        <v>6</v>
      </c>
      <c r="V258" s="40">
        <v>6.6</v>
      </c>
      <c r="W258" s="40" t="s">
        <v>34</v>
      </c>
      <c r="X258" s="702" t="s">
        <v>221</v>
      </c>
      <c r="Y258" s="416" t="s">
        <v>3032</v>
      </c>
      <c r="AA258" s="210"/>
      <c r="AB258" s="210"/>
      <c r="AC258" s="210"/>
      <c r="AD258" s="210"/>
      <c r="AE258" s="210"/>
      <c r="AF258" s="210"/>
      <c r="AG258" s="210"/>
    </row>
    <row r="259" spans="1:33" s="211" customFormat="1" ht="156" customHeight="1">
      <c r="A259" s="55"/>
      <c r="B259" s="56"/>
      <c r="C259" s="766">
        <v>78</v>
      </c>
      <c r="D259" s="506">
        <v>5</v>
      </c>
      <c r="E259" s="478" t="s">
        <v>982</v>
      </c>
      <c r="F259" s="156">
        <v>0</v>
      </c>
      <c r="G259" s="137">
        <v>120000</v>
      </c>
      <c r="H259" s="156">
        <v>0</v>
      </c>
      <c r="I259" s="156">
        <v>0</v>
      </c>
      <c r="J259" s="156">
        <v>0</v>
      </c>
      <c r="K259" s="156">
        <f>SUM(F259,G259,H259,I259,J259)</f>
        <v>120000</v>
      </c>
      <c r="L259" s="444">
        <v>10</v>
      </c>
      <c r="M259" s="444">
        <v>40</v>
      </c>
      <c r="N259" s="444">
        <v>300</v>
      </c>
      <c r="O259" s="444">
        <f>SUM(L259:N259)</f>
        <v>350</v>
      </c>
      <c r="P259" s="416" t="s">
        <v>847</v>
      </c>
      <c r="Q259" s="416" t="s">
        <v>322</v>
      </c>
      <c r="R259" s="702" t="s">
        <v>2956</v>
      </c>
      <c r="S259" s="416" t="s">
        <v>969</v>
      </c>
      <c r="T259" s="455" t="s">
        <v>979</v>
      </c>
      <c r="U259" s="40">
        <v>6</v>
      </c>
      <c r="V259" s="40">
        <v>6.6</v>
      </c>
      <c r="W259" s="40" t="s">
        <v>34</v>
      </c>
      <c r="X259" s="238" t="s">
        <v>221</v>
      </c>
      <c r="Y259" s="416" t="s">
        <v>3032</v>
      </c>
      <c r="AA259" s="416" t="s">
        <v>971</v>
      </c>
      <c r="AB259" s="210"/>
      <c r="AC259" s="210"/>
      <c r="AD259" s="210"/>
      <c r="AE259" s="210"/>
      <c r="AF259" s="210"/>
      <c r="AG259" s="210"/>
    </row>
    <row r="260" spans="1:33" s="213" customFormat="1" ht="171.75" customHeight="1">
      <c r="A260" s="55"/>
      <c r="B260" s="56"/>
      <c r="C260" s="766">
        <v>79</v>
      </c>
      <c r="D260" s="489">
        <v>5</v>
      </c>
      <c r="E260" s="454" t="s">
        <v>1203</v>
      </c>
      <c r="F260" s="110">
        <v>0</v>
      </c>
      <c r="G260" s="113">
        <v>200000</v>
      </c>
      <c r="H260" s="110">
        <v>0</v>
      </c>
      <c r="I260" s="110">
        <v>0</v>
      </c>
      <c r="J260" s="110">
        <v>0</v>
      </c>
      <c r="K260" s="110">
        <v>200000</v>
      </c>
      <c r="L260" s="71">
        <v>42</v>
      </c>
      <c r="M260" s="71">
        <v>8</v>
      </c>
      <c r="N260" s="71" t="s">
        <v>525</v>
      </c>
      <c r="O260" s="71">
        <v>50</v>
      </c>
      <c r="P260" s="66" t="s">
        <v>3251</v>
      </c>
      <c r="Q260" s="66" t="s">
        <v>3255</v>
      </c>
      <c r="R260" s="57" t="s">
        <v>1204</v>
      </c>
      <c r="S260" s="415" t="s">
        <v>1205</v>
      </c>
      <c r="T260" s="57" t="s">
        <v>1206</v>
      </c>
      <c r="U260" s="40">
        <v>6</v>
      </c>
      <c r="V260" s="40">
        <v>6.6</v>
      </c>
      <c r="W260" s="40" t="s">
        <v>34</v>
      </c>
      <c r="X260" s="57" t="s">
        <v>394</v>
      </c>
      <c r="Y260" s="415" t="s">
        <v>1078</v>
      </c>
      <c r="Z260" s="48"/>
      <c r="AA260" s="212"/>
      <c r="AB260" s="212"/>
      <c r="AC260" s="212"/>
      <c r="AD260" s="212"/>
      <c r="AE260" s="212"/>
      <c r="AF260" s="212"/>
      <c r="AG260" s="212"/>
    </row>
    <row r="261" spans="1:33" s="211" customFormat="1" ht="159.75" customHeight="1">
      <c r="A261" s="55"/>
      <c r="B261" s="56"/>
      <c r="C261" s="766">
        <v>80</v>
      </c>
      <c r="D261" s="489">
        <v>14</v>
      </c>
      <c r="E261" s="454" t="s">
        <v>3809</v>
      </c>
      <c r="F261" s="110">
        <v>0</v>
      </c>
      <c r="G261" s="113">
        <v>50000</v>
      </c>
      <c r="H261" s="110">
        <v>0</v>
      </c>
      <c r="I261" s="110">
        <v>0</v>
      </c>
      <c r="J261" s="110">
        <v>0</v>
      </c>
      <c r="K261" s="110">
        <v>50000</v>
      </c>
      <c r="L261" s="71">
        <v>100</v>
      </c>
      <c r="M261" s="71">
        <v>30</v>
      </c>
      <c r="N261" s="71">
        <v>70</v>
      </c>
      <c r="O261" s="71">
        <v>200</v>
      </c>
      <c r="P261" s="66" t="s">
        <v>978</v>
      </c>
      <c r="Q261" s="66" t="s">
        <v>220</v>
      </c>
      <c r="R261" s="184" t="s">
        <v>1230</v>
      </c>
      <c r="S261" s="415" t="s">
        <v>1211</v>
      </c>
      <c r="T261" s="57" t="s">
        <v>1212</v>
      </c>
      <c r="U261" s="57">
        <v>6</v>
      </c>
      <c r="V261" s="57">
        <v>6.6</v>
      </c>
      <c r="W261" s="57" t="s">
        <v>34</v>
      </c>
      <c r="X261" s="57" t="s">
        <v>394</v>
      </c>
      <c r="Y261" s="415" t="s">
        <v>1078</v>
      </c>
      <c r="Z261" s="210"/>
      <c r="AA261" s="210"/>
      <c r="AB261" s="210"/>
      <c r="AC261" s="210"/>
      <c r="AD261" s="210"/>
      <c r="AE261" s="210"/>
      <c r="AF261" s="210"/>
      <c r="AG261" s="210"/>
    </row>
    <row r="262" spans="1:33" s="211" customFormat="1" ht="165.75" customHeight="1">
      <c r="A262" s="55"/>
      <c r="B262" s="56"/>
      <c r="C262" s="766">
        <v>81</v>
      </c>
      <c r="D262" s="489">
        <v>1</v>
      </c>
      <c r="E262" s="454" t="s">
        <v>1198</v>
      </c>
      <c r="F262" s="110">
        <v>0</v>
      </c>
      <c r="G262" s="113">
        <v>50000</v>
      </c>
      <c r="H262" s="110">
        <v>0</v>
      </c>
      <c r="I262" s="110">
        <v>0</v>
      </c>
      <c r="J262" s="110">
        <v>0</v>
      </c>
      <c r="K262" s="110">
        <v>50000</v>
      </c>
      <c r="L262" s="71">
        <v>75</v>
      </c>
      <c r="M262" s="71">
        <v>25</v>
      </c>
      <c r="N262" s="71">
        <v>0</v>
      </c>
      <c r="O262" s="71">
        <v>100</v>
      </c>
      <c r="P262" s="66" t="s">
        <v>3251</v>
      </c>
      <c r="Q262" s="66" t="s">
        <v>3252</v>
      </c>
      <c r="R262" s="234">
        <v>21582</v>
      </c>
      <c r="S262" s="415" t="s">
        <v>1199</v>
      </c>
      <c r="T262" s="57" t="s">
        <v>1200</v>
      </c>
      <c r="U262" s="40">
        <v>6</v>
      </c>
      <c r="V262" s="40">
        <v>6.6</v>
      </c>
      <c r="W262" s="40" t="s">
        <v>34</v>
      </c>
      <c r="X262" s="57" t="s">
        <v>394</v>
      </c>
      <c r="Y262" s="415" t="s">
        <v>1078</v>
      </c>
      <c r="Z262" s="210"/>
      <c r="AA262" s="210"/>
      <c r="AB262" s="210"/>
      <c r="AC262" s="210"/>
      <c r="AD262" s="210"/>
      <c r="AE262" s="210"/>
      <c r="AF262" s="210"/>
      <c r="AG262" s="210"/>
    </row>
    <row r="263" spans="1:33" s="213" customFormat="1" ht="102.75" customHeight="1">
      <c r="A263" s="55"/>
      <c r="B263" s="56"/>
      <c r="C263" s="766">
        <v>82</v>
      </c>
      <c r="D263" s="489">
        <v>10</v>
      </c>
      <c r="E263" s="454" t="s">
        <v>1209</v>
      </c>
      <c r="F263" s="110">
        <v>0</v>
      </c>
      <c r="G263" s="113">
        <v>200000</v>
      </c>
      <c r="H263" s="110">
        <v>0</v>
      </c>
      <c r="I263" s="110">
        <v>0</v>
      </c>
      <c r="J263" s="110">
        <v>0</v>
      </c>
      <c r="K263" s="110">
        <f>SUM(F263,G263,H263,I263,J263)</f>
        <v>200000</v>
      </c>
      <c r="L263" s="71">
        <v>1800</v>
      </c>
      <c r="M263" s="71">
        <v>130</v>
      </c>
      <c r="N263" s="71">
        <v>100</v>
      </c>
      <c r="O263" s="71">
        <f>SUM(L263:N263)</f>
        <v>2030</v>
      </c>
      <c r="P263" s="66" t="s">
        <v>1814</v>
      </c>
      <c r="Q263" s="66" t="s">
        <v>392</v>
      </c>
      <c r="R263" s="184" t="s">
        <v>1208</v>
      </c>
      <c r="S263" s="415" t="s">
        <v>1139</v>
      </c>
      <c r="T263" s="57" t="s">
        <v>1140</v>
      </c>
      <c r="U263" s="40">
        <v>6</v>
      </c>
      <c r="V263" s="40">
        <v>6.6</v>
      </c>
      <c r="W263" s="40" t="s">
        <v>34</v>
      </c>
      <c r="X263" s="57" t="s">
        <v>394</v>
      </c>
      <c r="Y263" s="415" t="s">
        <v>1078</v>
      </c>
      <c r="Z263" s="48"/>
      <c r="AA263" s="212"/>
      <c r="AB263" s="212"/>
      <c r="AC263" s="212"/>
      <c r="AD263" s="212"/>
      <c r="AE263" s="212"/>
      <c r="AF263" s="212"/>
      <c r="AG263" s="212"/>
    </row>
    <row r="264" spans="1:33" s="213" customFormat="1" ht="168.75" customHeight="1">
      <c r="A264" s="55"/>
      <c r="B264" s="56"/>
      <c r="C264" s="766">
        <v>83</v>
      </c>
      <c r="D264" s="489">
        <v>5</v>
      </c>
      <c r="E264" s="389" t="s">
        <v>3810</v>
      </c>
      <c r="F264" s="54">
        <v>0</v>
      </c>
      <c r="G264" s="113">
        <v>200000</v>
      </c>
      <c r="H264" s="54">
        <v>0</v>
      </c>
      <c r="I264" s="54">
        <v>0</v>
      </c>
      <c r="J264" s="54">
        <v>0</v>
      </c>
      <c r="K264" s="54">
        <v>200000</v>
      </c>
      <c r="L264" s="435">
        <v>20</v>
      </c>
      <c r="M264" s="435">
        <v>4</v>
      </c>
      <c r="N264" s="435"/>
      <c r="O264" s="435">
        <v>24</v>
      </c>
      <c r="P264" s="49" t="s">
        <v>3036</v>
      </c>
      <c r="Q264" s="49" t="s">
        <v>3037</v>
      </c>
      <c r="R264" s="75">
        <v>21582</v>
      </c>
      <c r="S264" s="416" t="s">
        <v>1316</v>
      </c>
      <c r="T264" s="40" t="s">
        <v>1317</v>
      </c>
      <c r="U264" s="40">
        <v>6</v>
      </c>
      <c r="V264" s="40">
        <v>6.6</v>
      </c>
      <c r="W264" s="40" t="s">
        <v>34</v>
      </c>
      <c r="X264" s="40" t="s">
        <v>394</v>
      </c>
      <c r="Y264" s="416" t="s">
        <v>1245</v>
      </c>
      <c r="Z264" s="48"/>
      <c r="AA264" s="212"/>
      <c r="AB264" s="212"/>
      <c r="AC264" s="212"/>
      <c r="AD264" s="212"/>
      <c r="AE264" s="212"/>
      <c r="AF264" s="212"/>
      <c r="AG264" s="212"/>
    </row>
    <row r="265" spans="1:33" s="213" customFormat="1" ht="168" customHeight="1">
      <c r="A265" s="55"/>
      <c r="B265" s="56"/>
      <c r="C265" s="766">
        <v>84</v>
      </c>
      <c r="D265" s="507">
        <v>7</v>
      </c>
      <c r="E265" s="389" t="s">
        <v>1318</v>
      </c>
      <c r="F265" s="54">
        <v>0</v>
      </c>
      <c r="G265" s="54">
        <v>0</v>
      </c>
      <c r="H265" s="54">
        <v>0</v>
      </c>
      <c r="I265" s="54">
        <v>0</v>
      </c>
      <c r="J265" s="54">
        <v>26400</v>
      </c>
      <c r="K265" s="54">
        <f>SUM(F265,G265,I265,H265,J265)</f>
        <v>26400</v>
      </c>
      <c r="L265" s="435">
        <v>50</v>
      </c>
      <c r="M265" s="435">
        <v>2</v>
      </c>
      <c r="N265" s="435">
        <v>0</v>
      </c>
      <c r="O265" s="435">
        <v>52</v>
      </c>
      <c r="P265" s="49" t="s">
        <v>398</v>
      </c>
      <c r="Q265" s="49" t="s">
        <v>303</v>
      </c>
      <c r="R265" s="75">
        <v>21582</v>
      </c>
      <c r="S265" s="416" t="s">
        <v>1319</v>
      </c>
      <c r="T265" s="40" t="s">
        <v>1320</v>
      </c>
      <c r="U265" s="40">
        <v>6</v>
      </c>
      <c r="V265" s="40">
        <v>6.6</v>
      </c>
      <c r="W265" s="40" t="s">
        <v>34</v>
      </c>
      <c r="X265" s="40" t="s">
        <v>394</v>
      </c>
      <c r="Y265" s="416" t="s">
        <v>1245</v>
      </c>
      <c r="Z265" s="48" t="s">
        <v>1556</v>
      </c>
      <c r="AA265" s="212"/>
      <c r="AB265" s="212"/>
      <c r="AC265" s="212"/>
      <c r="AD265" s="212"/>
      <c r="AE265" s="212"/>
      <c r="AF265" s="212"/>
      <c r="AG265" s="212"/>
    </row>
    <row r="266" spans="1:33" s="213" customFormat="1" ht="117.75" customHeight="1">
      <c r="A266" s="55"/>
      <c r="B266" s="56"/>
      <c r="C266" s="766">
        <v>85</v>
      </c>
      <c r="D266" s="488">
        <v>2</v>
      </c>
      <c r="E266" s="508" t="s">
        <v>1406</v>
      </c>
      <c r="F266" s="42">
        <v>400000</v>
      </c>
      <c r="G266" s="54">
        <v>0</v>
      </c>
      <c r="H266" s="54">
        <v>0</v>
      </c>
      <c r="I266" s="54">
        <v>0</v>
      </c>
      <c r="J266" s="54">
        <v>0</v>
      </c>
      <c r="K266" s="1141">
        <f>SUM(F266,G266,H266,I266,J266)</f>
        <v>400000</v>
      </c>
      <c r="L266" s="435">
        <v>600</v>
      </c>
      <c r="M266" s="435">
        <v>200</v>
      </c>
      <c r="N266" s="435">
        <v>200</v>
      </c>
      <c r="O266" s="435">
        <f>L266+M266+N266</f>
        <v>1000</v>
      </c>
      <c r="P266" s="416" t="s">
        <v>240</v>
      </c>
      <c r="Q266" s="416" t="s">
        <v>220</v>
      </c>
      <c r="R266" s="75">
        <v>21520</v>
      </c>
      <c r="S266" s="416" t="s">
        <v>1400</v>
      </c>
      <c r="T266" s="65" t="s">
        <v>1304</v>
      </c>
      <c r="U266" s="40">
        <v>6</v>
      </c>
      <c r="V266" s="40">
        <v>6.6</v>
      </c>
      <c r="W266" s="40" t="s">
        <v>34</v>
      </c>
      <c r="X266" s="40" t="s">
        <v>394</v>
      </c>
      <c r="Y266" s="416" t="s">
        <v>1367</v>
      </c>
      <c r="Z266" s="48"/>
      <c r="AA266" s="48"/>
      <c r="AB266" s="212"/>
      <c r="AC266" s="212"/>
      <c r="AD266" s="212"/>
      <c r="AE266" s="212"/>
      <c r="AF266" s="212"/>
      <c r="AG266" s="212"/>
    </row>
    <row r="267" spans="1:33" s="213" customFormat="1" ht="169.5" customHeight="1">
      <c r="A267" s="55"/>
      <c r="B267" s="56"/>
      <c r="C267" s="766">
        <v>86</v>
      </c>
      <c r="D267" s="489">
        <v>6</v>
      </c>
      <c r="E267" s="389" t="s">
        <v>1321</v>
      </c>
      <c r="F267" s="54">
        <v>0</v>
      </c>
      <c r="G267" s="113">
        <v>20000</v>
      </c>
      <c r="H267" s="54">
        <v>0</v>
      </c>
      <c r="I267" s="54">
        <v>0</v>
      </c>
      <c r="J267" s="54">
        <v>0</v>
      </c>
      <c r="K267" s="54">
        <v>20000</v>
      </c>
      <c r="L267" s="435">
        <v>50</v>
      </c>
      <c r="M267" s="54">
        <v>0</v>
      </c>
      <c r="N267" s="54">
        <v>0</v>
      </c>
      <c r="O267" s="435">
        <v>50</v>
      </c>
      <c r="P267" s="49" t="s">
        <v>3258</v>
      </c>
      <c r="Q267" s="49" t="s">
        <v>3259</v>
      </c>
      <c r="R267" s="702" t="s">
        <v>1708</v>
      </c>
      <c r="S267" s="416" t="s">
        <v>1322</v>
      </c>
      <c r="T267" s="40" t="s">
        <v>1323</v>
      </c>
      <c r="U267" s="40">
        <v>6</v>
      </c>
      <c r="V267" s="40">
        <v>6.6</v>
      </c>
      <c r="W267" s="40" t="s">
        <v>34</v>
      </c>
      <c r="X267" s="40" t="s">
        <v>394</v>
      </c>
      <c r="Y267" s="416" t="s">
        <v>1245</v>
      </c>
      <c r="Z267" s="212"/>
      <c r="AA267" s="212"/>
      <c r="AB267" s="212"/>
      <c r="AC267" s="212"/>
      <c r="AD267" s="212"/>
      <c r="AE267" s="212"/>
      <c r="AF267" s="212"/>
      <c r="AG267" s="212"/>
    </row>
    <row r="268" spans="1:33" s="211" customFormat="1" ht="191.25" customHeight="1">
      <c r="A268" s="55"/>
      <c r="B268" s="56"/>
      <c r="C268" s="766">
        <v>87</v>
      </c>
      <c r="D268" s="489">
        <v>7</v>
      </c>
      <c r="E268" s="389" t="s">
        <v>1324</v>
      </c>
      <c r="F268" s="54">
        <v>0</v>
      </c>
      <c r="G268" s="113">
        <v>15000</v>
      </c>
      <c r="H268" s="54">
        <v>0</v>
      </c>
      <c r="I268" s="54">
        <v>0</v>
      </c>
      <c r="J268" s="54">
        <v>0</v>
      </c>
      <c r="K268" s="54">
        <v>15000</v>
      </c>
      <c r="L268" s="435">
        <v>40</v>
      </c>
      <c r="M268" s="435">
        <v>0</v>
      </c>
      <c r="N268" s="435">
        <v>0</v>
      </c>
      <c r="O268" s="435">
        <v>40</v>
      </c>
      <c r="P268" s="49" t="s">
        <v>3396</v>
      </c>
      <c r="Q268" s="49" t="s">
        <v>3656</v>
      </c>
      <c r="R268" s="75">
        <v>21551</v>
      </c>
      <c r="S268" s="416" t="s">
        <v>1322</v>
      </c>
      <c r="T268" s="40" t="s">
        <v>1323</v>
      </c>
      <c r="U268" s="40">
        <v>6</v>
      </c>
      <c r="V268" s="40">
        <v>6.6</v>
      </c>
      <c r="W268" s="40" t="s">
        <v>34</v>
      </c>
      <c r="X268" s="40" t="s">
        <v>394</v>
      </c>
      <c r="Y268" s="416" t="s">
        <v>1245</v>
      </c>
      <c r="Z268" s="210"/>
      <c r="AA268" s="210"/>
      <c r="AB268" s="210"/>
      <c r="AC268" s="210"/>
      <c r="AD268" s="210"/>
      <c r="AE268" s="210"/>
      <c r="AF268" s="210"/>
      <c r="AG268" s="210"/>
    </row>
    <row r="269" spans="1:33" s="211" customFormat="1" ht="121.5" customHeight="1">
      <c r="A269" s="55"/>
      <c r="B269" s="56"/>
      <c r="C269" s="766">
        <v>88</v>
      </c>
      <c r="D269" s="489">
        <v>8</v>
      </c>
      <c r="E269" s="389" t="s">
        <v>1325</v>
      </c>
      <c r="F269" s="54">
        <v>0</v>
      </c>
      <c r="G269" s="113">
        <v>15000</v>
      </c>
      <c r="H269" s="54">
        <v>0</v>
      </c>
      <c r="I269" s="54">
        <v>0</v>
      </c>
      <c r="J269" s="54">
        <v>0</v>
      </c>
      <c r="K269" s="54">
        <v>15000</v>
      </c>
      <c r="L269" s="435">
        <v>30</v>
      </c>
      <c r="M269" s="435">
        <v>5</v>
      </c>
      <c r="N269" s="435">
        <v>0</v>
      </c>
      <c r="O269" s="435">
        <v>35</v>
      </c>
      <c r="P269" s="49" t="s">
        <v>240</v>
      </c>
      <c r="Q269" s="49" t="s">
        <v>3040</v>
      </c>
      <c r="R269" s="702" t="s">
        <v>1708</v>
      </c>
      <c r="S269" s="416" t="s">
        <v>1326</v>
      </c>
      <c r="T269" s="40" t="s">
        <v>1327</v>
      </c>
      <c r="U269" s="40">
        <v>6</v>
      </c>
      <c r="V269" s="40">
        <v>6.6</v>
      </c>
      <c r="W269" s="40" t="s">
        <v>34</v>
      </c>
      <c r="X269" s="40" t="s">
        <v>394</v>
      </c>
      <c r="Y269" s="416" t="s">
        <v>1245</v>
      </c>
      <c r="Z269" s="210"/>
      <c r="AA269" s="210"/>
      <c r="AB269" s="210"/>
      <c r="AC269" s="210"/>
      <c r="AD269" s="210"/>
      <c r="AE269" s="210"/>
      <c r="AF269" s="210"/>
      <c r="AG269" s="210"/>
    </row>
    <row r="270" spans="1:33" s="211" customFormat="1" ht="117.75" customHeight="1">
      <c r="A270" s="55"/>
      <c r="B270" s="56"/>
      <c r="C270" s="766">
        <v>89</v>
      </c>
      <c r="D270" s="489">
        <v>9</v>
      </c>
      <c r="E270" s="389" t="s">
        <v>3811</v>
      </c>
      <c r="F270" s="54">
        <v>0</v>
      </c>
      <c r="G270" s="113">
        <v>15000</v>
      </c>
      <c r="H270" s="54">
        <v>0</v>
      </c>
      <c r="I270" s="54">
        <v>0</v>
      </c>
      <c r="J270" s="54">
        <v>0</v>
      </c>
      <c r="K270" s="54">
        <v>15000</v>
      </c>
      <c r="L270" s="435">
        <v>30</v>
      </c>
      <c r="M270" s="435">
        <v>0</v>
      </c>
      <c r="N270" s="435">
        <v>0</v>
      </c>
      <c r="O270" s="435">
        <v>30</v>
      </c>
      <c r="P270" s="49" t="s">
        <v>240</v>
      </c>
      <c r="Q270" s="49" t="s">
        <v>3040</v>
      </c>
      <c r="R270" s="75">
        <v>21490</v>
      </c>
      <c r="S270" s="416" t="s">
        <v>1328</v>
      </c>
      <c r="T270" s="40" t="s">
        <v>1329</v>
      </c>
      <c r="U270" s="40">
        <v>6</v>
      </c>
      <c r="V270" s="40">
        <v>6.6</v>
      </c>
      <c r="W270" s="40" t="s">
        <v>34</v>
      </c>
      <c r="X270" s="40" t="s">
        <v>394</v>
      </c>
      <c r="Y270" s="416" t="s">
        <v>1245</v>
      </c>
      <c r="Z270" s="210"/>
      <c r="AA270" s="210"/>
      <c r="AB270" s="210"/>
      <c r="AC270" s="210"/>
      <c r="AD270" s="210"/>
      <c r="AE270" s="210"/>
      <c r="AF270" s="210"/>
      <c r="AG270" s="210"/>
    </row>
    <row r="271" spans="1:33" s="213" customFormat="1" ht="123" customHeight="1">
      <c r="A271" s="55"/>
      <c r="B271" s="56"/>
      <c r="C271" s="766">
        <v>90</v>
      </c>
      <c r="D271" s="489">
        <v>10</v>
      </c>
      <c r="E271" s="389" t="s">
        <v>1330</v>
      </c>
      <c r="F271" s="54">
        <v>0</v>
      </c>
      <c r="G271" s="113">
        <v>20000</v>
      </c>
      <c r="H271" s="54">
        <v>0</v>
      </c>
      <c r="I271" s="54">
        <v>0</v>
      </c>
      <c r="J271" s="54">
        <v>0</v>
      </c>
      <c r="K271" s="54">
        <v>20000</v>
      </c>
      <c r="L271" s="435">
        <v>60</v>
      </c>
      <c r="M271" s="435">
        <v>0</v>
      </c>
      <c r="N271" s="435">
        <v>0</v>
      </c>
      <c r="O271" s="435">
        <v>60</v>
      </c>
      <c r="P271" s="49" t="s">
        <v>240</v>
      </c>
      <c r="Q271" s="49" t="s">
        <v>3040</v>
      </c>
      <c r="R271" s="75">
        <v>21641</v>
      </c>
      <c r="S271" s="416" t="s">
        <v>1331</v>
      </c>
      <c r="T271" s="40" t="s">
        <v>1320</v>
      </c>
      <c r="U271" s="40">
        <v>6</v>
      </c>
      <c r="V271" s="40">
        <v>6.6</v>
      </c>
      <c r="W271" s="40" t="s">
        <v>34</v>
      </c>
      <c r="X271" s="40" t="s">
        <v>394</v>
      </c>
      <c r="Y271" s="416" t="s">
        <v>1245</v>
      </c>
      <c r="Z271" s="212"/>
      <c r="AA271" s="212"/>
      <c r="AB271" s="212"/>
      <c r="AC271" s="212"/>
      <c r="AD271" s="212"/>
      <c r="AE271" s="212"/>
      <c r="AF271" s="212"/>
      <c r="AG271" s="212"/>
    </row>
    <row r="272" spans="1:33" s="211" customFormat="1" ht="135" customHeight="1">
      <c r="A272" s="55"/>
      <c r="B272" s="56"/>
      <c r="C272" s="766">
        <v>91</v>
      </c>
      <c r="D272" s="489">
        <v>15</v>
      </c>
      <c r="E272" s="454" t="s">
        <v>1332</v>
      </c>
      <c r="F272" s="54">
        <v>0</v>
      </c>
      <c r="G272" s="113">
        <v>200000</v>
      </c>
      <c r="H272" s="54">
        <v>0</v>
      </c>
      <c r="I272" s="54">
        <v>0</v>
      </c>
      <c r="J272" s="54">
        <v>0</v>
      </c>
      <c r="K272" s="54">
        <v>200000</v>
      </c>
      <c r="L272" s="435">
        <v>400</v>
      </c>
      <c r="M272" s="435">
        <v>80</v>
      </c>
      <c r="N272" s="435">
        <v>100</v>
      </c>
      <c r="O272" s="435">
        <v>580</v>
      </c>
      <c r="P272" s="49" t="s">
        <v>3852</v>
      </c>
      <c r="Q272" s="49" t="s">
        <v>3298</v>
      </c>
      <c r="R272" s="75">
        <v>21763</v>
      </c>
      <c r="S272" s="416" t="s">
        <v>1303</v>
      </c>
      <c r="T272" s="40" t="s">
        <v>1333</v>
      </c>
      <c r="U272" s="40">
        <v>6</v>
      </c>
      <c r="V272" s="40">
        <v>6.6</v>
      </c>
      <c r="W272" s="40" t="s">
        <v>34</v>
      </c>
      <c r="X272" s="40" t="s">
        <v>394</v>
      </c>
      <c r="Y272" s="416" t="s">
        <v>1245</v>
      </c>
      <c r="Z272" s="210"/>
      <c r="AA272" s="210"/>
      <c r="AB272" s="210"/>
      <c r="AC272" s="210"/>
      <c r="AD272" s="210"/>
      <c r="AE272" s="210"/>
      <c r="AF272" s="210"/>
      <c r="AG272" s="210"/>
    </row>
    <row r="273" spans="1:33" s="211" customFormat="1" ht="116.25">
      <c r="A273" s="55"/>
      <c r="B273" s="56"/>
      <c r="C273" s="766">
        <v>92</v>
      </c>
      <c r="D273" s="489">
        <v>1</v>
      </c>
      <c r="E273" s="454" t="s">
        <v>1334</v>
      </c>
      <c r="F273" s="54">
        <v>0</v>
      </c>
      <c r="G273" s="172">
        <v>30000</v>
      </c>
      <c r="H273" s="54">
        <v>0</v>
      </c>
      <c r="I273" s="54">
        <v>0</v>
      </c>
      <c r="J273" s="54">
        <v>0</v>
      </c>
      <c r="K273" s="70">
        <v>30000</v>
      </c>
      <c r="L273" s="440">
        <v>10</v>
      </c>
      <c r="M273" s="440">
        <v>0</v>
      </c>
      <c r="N273" s="440">
        <v>0</v>
      </c>
      <c r="O273" s="440">
        <f>SUM(L273,M273,N273)</f>
        <v>10</v>
      </c>
      <c r="P273" s="66" t="s">
        <v>3657</v>
      </c>
      <c r="Q273" s="66" t="s">
        <v>3658</v>
      </c>
      <c r="R273" s="57" t="s">
        <v>1717</v>
      </c>
      <c r="S273" s="415" t="s">
        <v>1306</v>
      </c>
      <c r="T273" s="65" t="s">
        <v>1335</v>
      </c>
      <c r="U273" s="65">
        <v>6</v>
      </c>
      <c r="V273" s="65">
        <v>6.6</v>
      </c>
      <c r="W273" s="65" t="s">
        <v>34</v>
      </c>
      <c r="X273" s="40" t="s">
        <v>221</v>
      </c>
      <c r="Y273" s="416" t="s">
        <v>1245</v>
      </c>
      <c r="Z273" s="210"/>
      <c r="AA273" s="210"/>
      <c r="AB273" s="210"/>
      <c r="AC273" s="210"/>
      <c r="AD273" s="210"/>
      <c r="AE273" s="210"/>
      <c r="AF273" s="210"/>
      <c r="AG273" s="210"/>
    </row>
    <row r="274" spans="1:33" s="213" customFormat="1" ht="170.25" customHeight="1">
      <c r="A274" s="55"/>
      <c r="B274" s="56"/>
      <c r="C274" s="766">
        <v>93</v>
      </c>
      <c r="D274" s="490">
        <v>6</v>
      </c>
      <c r="E274" s="491" t="s">
        <v>1548</v>
      </c>
      <c r="F274" s="54">
        <v>0</v>
      </c>
      <c r="G274" s="156">
        <v>75000</v>
      </c>
      <c r="H274" s="54">
        <v>0</v>
      </c>
      <c r="I274" s="54">
        <v>0</v>
      </c>
      <c r="J274" s="54">
        <v>0</v>
      </c>
      <c r="K274" s="193">
        <v>75000</v>
      </c>
      <c r="L274" s="1142">
        <v>35</v>
      </c>
      <c r="M274" s="1142">
        <v>10</v>
      </c>
      <c r="N274" s="435">
        <v>0</v>
      </c>
      <c r="O274" s="1142">
        <v>45</v>
      </c>
      <c r="P274" s="1144" t="s">
        <v>398</v>
      </c>
      <c r="Q274" s="1144" t="s">
        <v>1549</v>
      </c>
      <c r="R274" s="154" t="s">
        <v>3922</v>
      </c>
      <c r="S274" s="1143" t="s">
        <v>1504</v>
      </c>
      <c r="T274" s="154" t="s">
        <v>1505</v>
      </c>
      <c r="U274" s="40">
        <v>6</v>
      </c>
      <c r="V274" s="40">
        <v>6.6</v>
      </c>
      <c r="W274" s="40" t="s">
        <v>34</v>
      </c>
      <c r="X274" s="57" t="s">
        <v>221</v>
      </c>
      <c r="Y274" s="415" t="s">
        <v>1434</v>
      </c>
      <c r="AA274" s="212"/>
      <c r="AB274" s="212"/>
      <c r="AC274" s="212"/>
      <c r="AD274" s="212"/>
      <c r="AE274" s="212"/>
      <c r="AF274" s="212"/>
      <c r="AG274" s="212"/>
    </row>
    <row r="275" spans="1:33" s="211" customFormat="1" ht="186">
      <c r="A275" s="55"/>
      <c r="B275" s="56"/>
      <c r="C275" s="766">
        <v>94</v>
      </c>
      <c r="D275" s="490">
        <v>2</v>
      </c>
      <c r="E275" s="491" t="s">
        <v>1607</v>
      </c>
      <c r="F275" s="54">
        <v>0</v>
      </c>
      <c r="G275" s="156">
        <v>100000</v>
      </c>
      <c r="H275" s="54">
        <v>0</v>
      </c>
      <c r="I275" s="54">
        <v>0</v>
      </c>
      <c r="J275" s="54">
        <v>0</v>
      </c>
      <c r="K275" s="193">
        <v>100000</v>
      </c>
      <c r="L275" s="1142">
        <v>40</v>
      </c>
      <c r="M275" s="1142">
        <v>5</v>
      </c>
      <c r="N275" s="54">
        <v>0</v>
      </c>
      <c r="O275" s="1142">
        <v>45</v>
      </c>
      <c r="P275" s="166" t="s">
        <v>398</v>
      </c>
      <c r="Q275" s="166" t="s">
        <v>1608</v>
      </c>
      <c r="R275" s="75">
        <v>21610</v>
      </c>
      <c r="S275" s="1143" t="s">
        <v>1555</v>
      </c>
      <c r="T275" s="154" t="s">
        <v>1459</v>
      </c>
      <c r="U275" s="40">
        <v>6</v>
      </c>
      <c r="V275" s="40">
        <v>6.6</v>
      </c>
      <c r="W275" s="40" t="s">
        <v>34</v>
      </c>
      <c r="X275" s="57" t="s">
        <v>221</v>
      </c>
      <c r="Y275" s="415" t="s">
        <v>1434</v>
      </c>
      <c r="Z275" s="210"/>
      <c r="AA275" s="210"/>
      <c r="AB275" s="210"/>
      <c r="AC275" s="210"/>
      <c r="AD275" s="210"/>
      <c r="AE275" s="210"/>
      <c r="AF275" s="210"/>
      <c r="AG275" s="210"/>
    </row>
    <row r="276" spans="1:33" s="211" customFormat="1" ht="154.5" customHeight="1">
      <c r="A276" s="55"/>
      <c r="B276" s="56"/>
      <c r="C276" s="766">
        <v>95</v>
      </c>
      <c r="D276" s="490">
        <v>3</v>
      </c>
      <c r="E276" s="491" t="s">
        <v>1609</v>
      </c>
      <c r="F276" s="54">
        <v>0</v>
      </c>
      <c r="G276" s="156">
        <v>35000</v>
      </c>
      <c r="H276" s="54">
        <v>0</v>
      </c>
      <c r="I276" s="54">
        <v>0</v>
      </c>
      <c r="J276" s="54">
        <v>0</v>
      </c>
      <c r="K276" s="193">
        <v>35000</v>
      </c>
      <c r="L276" s="1142"/>
      <c r="M276" s="1142">
        <v>10</v>
      </c>
      <c r="N276" s="1142">
        <v>60</v>
      </c>
      <c r="O276" s="1142">
        <v>70</v>
      </c>
      <c r="P276" s="166" t="s">
        <v>398</v>
      </c>
      <c r="Q276" s="166" t="s">
        <v>1610</v>
      </c>
      <c r="R276" s="75">
        <v>21610</v>
      </c>
      <c r="S276" s="1143" t="s">
        <v>1555</v>
      </c>
      <c r="T276" s="154" t="s">
        <v>1459</v>
      </c>
      <c r="U276" s="154">
        <v>6</v>
      </c>
      <c r="V276" s="154">
        <v>6.6</v>
      </c>
      <c r="W276" s="175" t="s">
        <v>34</v>
      </c>
      <c r="X276" s="57" t="s">
        <v>221</v>
      </c>
      <c r="Y276" s="415" t="s">
        <v>1434</v>
      </c>
      <c r="Z276" s="210"/>
      <c r="AA276" s="210"/>
      <c r="AB276" s="210"/>
      <c r="AC276" s="210"/>
      <c r="AD276" s="210"/>
      <c r="AE276" s="210"/>
      <c r="AF276" s="210"/>
      <c r="AG276" s="210"/>
    </row>
    <row r="277" spans="1:33" s="213" customFormat="1" ht="120.75" customHeight="1">
      <c r="A277" s="55"/>
      <c r="B277" s="56"/>
      <c r="C277" s="766">
        <v>96</v>
      </c>
      <c r="D277" s="490">
        <v>4</v>
      </c>
      <c r="E277" s="491" t="s">
        <v>3835</v>
      </c>
      <c r="F277" s="54">
        <v>0</v>
      </c>
      <c r="G277" s="156">
        <v>40000</v>
      </c>
      <c r="H277" s="54">
        <v>0</v>
      </c>
      <c r="I277" s="54">
        <v>0</v>
      </c>
      <c r="J277" s="54">
        <v>0</v>
      </c>
      <c r="K277" s="193">
        <v>40000</v>
      </c>
      <c r="L277" s="1142">
        <v>30</v>
      </c>
      <c r="M277" s="1142">
        <v>5</v>
      </c>
      <c r="N277" s="54">
        <v>0</v>
      </c>
      <c r="O277" s="1142">
        <v>35</v>
      </c>
      <c r="P277" s="49" t="s">
        <v>240</v>
      </c>
      <c r="Q277" s="49" t="s">
        <v>3040</v>
      </c>
      <c r="R277" s="154" t="s">
        <v>3525</v>
      </c>
      <c r="S277" s="1143" t="s">
        <v>1611</v>
      </c>
      <c r="T277" s="154" t="s">
        <v>1433</v>
      </c>
      <c r="U277" s="173">
        <v>6</v>
      </c>
      <c r="V277" s="174">
        <v>6.6</v>
      </c>
      <c r="W277" s="175" t="s">
        <v>34</v>
      </c>
      <c r="X277" s="57" t="s">
        <v>221</v>
      </c>
      <c r="Y277" s="415" t="s">
        <v>1434</v>
      </c>
      <c r="Z277" s="212"/>
      <c r="AA277" s="212"/>
      <c r="AB277" s="212"/>
      <c r="AC277" s="212"/>
      <c r="AD277" s="212"/>
      <c r="AE277" s="212"/>
      <c r="AF277" s="212"/>
      <c r="AG277" s="212"/>
    </row>
    <row r="278" spans="1:33" s="211" customFormat="1" ht="185.25" customHeight="1">
      <c r="A278" s="55"/>
      <c r="B278" s="56"/>
      <c r="C278" s="766">
        <v>97</v>
      </c>
      <c r="D278" s="490">
        <v>5</v>
      </c>
      <c r="E278" s="491" t="s">
        <v>1612</v>
      </c>
      <c r="F278" s="54">
        <v>0</v>
      </c>
      <c r="G278" s="156">
        <v>70000</v>
      </c>
      <c r="H278" s="54">
        <v>0</v>
      </c>
      <c r="I278" s="54">
        <v>0</v>
      </c>
      <c r="J278" s="54">
        <v>0</v>
      </c>
      <c r="K278" s="193">
        <v>70000</v>
      </c>
      <c r="L278" s="1142">
        <v>35</v>
      </c>
      <c r="M278" s="1142">
        <v>6</v>
      </c>
      <c r="N278" s="54">
        <v>0</v>
      </c>
      <c r="O278" s="1142">
        <v>41</v>
      </c>
      <c r="P278" s="1144" t="s">
        <v>398</v>
      </c>
      <c r="Q278" s="1144" t="s">
        <v>1613</v>
      </c>
      <c r="R278" s="75">
        <v>21671</v>
      </c>
      <c r="S278" s="1143" t="s">
        <v>1614</v>
      </c>
      <c r="T278" s="154" t="s">
        <v>1615</v>
      </c>
      <c r="U278" s="173">
        <v>6</v>
      </c>
      <c r="V278" s="174">
        <v>6.6</v>
      </c>
      <c r="W278" s="175" t="s">
        <v>34</v>
      </c>
      <c r="X278" s="57" t="s">
        <v>221</v>
      </c>
      <c r="Y278" s="415" t="s">
        <v>1434</v>
      </c>
      <c r="Z278" s="210"/>
      <c r="AA278" s="210"/>
      <c r="AB278" s="210"/>
      <c r="AC278" s="210"/>
      <c r="AD278" s="210"/>
      <c r="AE278" s="210"/>
      <c r="AF278" s="210"/>
      <c r="AG278" s="210"/>
    </row>
    <row r="279" spans="1:33" s="213" customFormat="1" ht="115.5" customHeight="1">
      <c r="A279" s="55"/>
      <c r="B279" s="56"/>
      <c r="C279" s="766">
        <v>98</v>
      </c>
      <c r="D279" s="490">
        <v>12</v>
      </c>
      <c r="E279" s="514" t="s">
        <v>1616</v>
      </c>
      <c r="F279" s="54">
        <v>0</v>
      </c>
      <c r="G279" s="156">
        <v>70000</v>
      </c>
      <c r="H279" s="54">
        <v>0</v>
      </c>
      <c r="I279" s="54">
        <v>0</v>
      </c>
      <c r="J279" s="54">
        <v>0</v>
      </c>
      <c r="K279" s="193">
        <v>70000</v>
      </c>
      <c r="L279" s="1142">
        <v>20</v>
      </c>
      <c r="M279" s="1142">
        <v>11</v>
      </c>
      <c r="N279" s="1142">
        <v>14</v>
      </c>
      <c r="O279" s="1142">
        <v>45</v>
      </c>
      <c r="P279" s="854" t="s">
        <v>240</v>
      </c>
      <c r="Q279" s="854" t="s">
        <v>220</v>
      </c>
      <c r="R279" s="234">
        <v>21582</v>
      </c>
      <c r="S279" s="1143" t="s">
        <v>1542</v>
      </c>
      <c r="T279" s="154" t="s">
        <v>1500</v>
      </c>
      <c r="U279" s="154">
        <v>6</v>
      </c>
      <c r="V279" s="154">
        <v>6.6</v>
      </c>
      <c r="W279" s="154" t="s">
        <v>34</v>
      </c>
      <c r="X279" s="57" t="s">
        <v>221</v>
      </c>
      <c r="Y279" s="415" t="s">
        <v>1434</v>
      </c>
      <c r="Z279" s="74"/>
      <c r="AA279" s="212"/>
      <c r="AB279" s="212"/>
      <c r="AC279" s="212"/>
      <c r="AD279" s="212"/>
      <c r="AE279" s="212"/>
      <c r="AF279" s="212"/>
      <c r="AG279" s="212"/>
    </row>
    <row r="280" spans="1:33" s="211" customFormat="1" ht="117.75" customHeight="1">
      <c r="A280" s="55"/>
      <c r="B280" s="56"/>
      <c r="C280" s="766">
        <v>99</v>
      </c>
      <c r="D280" s="490">
        <v>23</v>
      </c>
      <c r="E280" s="483" t="s">
        <v>3923</v>
      </c>
      <c r="F280" s="110">
        <v>40000</v>
      </c>
      <c r="G280" s="156"/>
      <c r="H280" s="54">
        <v>0</v>
      </c>
      <c r="I280" s="54">
        <v>0</v>
      </c>
      <c r="J280" s="54">
        <v>0</v>
      </c>
      <c r="K280" s="193">
        <v>40000</v>
      </c>
      <c r="L280" s="1142">
        <v>30</v>
      </c>
      <c r="M280" s="1142">
        <v>5</v>
      </c>
      <c r="N280" s="54">
        <v>0</v>
      </c>
      <c r="O280" s="1142">
        <v>35</v>
      </c>
      <c r="P280" s="1144" t="s">
        <v>240</v>
      </c>
      <c r="Q280" s="1144" t="s">
        <v>220</v>
      </c>
      <c r="R280" s="75">
        <v>21641</v>
      </c>
      <c r="S280" s="1143" t="s">
        <v>3042</v>
      </c>
      <c r="T280" s="154" t="s">
        <v>1466</v>
      </c>
      <c r="U280" s="154">
        <v>6</v>
      </c>
      <c r="V280" s="154">
        <v>6.6</v>
      </c>
      <c r="W280" s="154" t="s">
        <v>34</v>
      </c>
      <c r="X280" s="57" t="s">
        <v>221</v>
      </c>
      <c r="Y280" s="415" t="s">
        <v>1434</v>
      </c>
      <c r="Z280" s="74"/>
      <c r="AA280" s="210"/>
      <c r="AB280" s="210"/>
      <c r="AC280" s="210"/>
      <c r="AD280" s="210"/>
      <c r="AE280" s="210"/>
      <c r="AF280" s="210"/>
      <c r="AG280" s="210"/>
    </row>
    <row r="281" spans="1:33" s="211" customFormat="1" ht="46.5" customHeight="1">
      <c r="A281" s="55"/>
      <c r="B281" s="56"/>
      <c r="C281" s="766">
        <v>100</v>
      </c>
      <c r="D281" s="490">
        <v>10</v>
      </c>
      <c r="E281" s="514" t="s">
        <v>1625</v>
      </c>
      <c r="F281" s="54">
        <v>0</v>
      </c>
      <c r="G281" s="156">
        <v>500000</v>
      </c>
      <c r="H281" s="54">
        <v>0</v>
      </c>
      <c r="I281" s="54">
        <v>0</v>
      </c>
      <c r="J281" s="54">
        <v>0</v>
      </c>
      <c r="K281" s="193">
        <f>SUM(F281,G281,H281,I281,J281)</f>
        <v>500000</v>
      </c>
      <c r="L281" s="1142"/>
      <c r="M281" s="1142"/>
      <c r="N281" s="1142"/>
      <c r="O281" s="1142"/>
      <c r="P281" s="166"/>
      <c r="Q281" s="166"/>
      <c r="R281" s="154"/>
      <c r="S281" s="1143"/>
      <c r="T281" s="154"/>
      <c r="U281" s="173">
        <v>6</v>
      </c>
      <c r="V281" s="174">
        <v>6.6</v>
      </c>
      <c r="W281" s="175" t="s">
        <v>34</v>
      </c>
      <c r="X281" s="57" t="s">
        <v>221</v>
      </c>
      <c r="Y281" s="415" t="s">
        <v>1434</v>
      </c>
      <c r="Z281" s="74"/>
      <c r="AA281" s="74"/>
      <c r="AB281" s="210"/>
      <c r="AC281" s="210"/>
      <c r="AD281" s="210"/>
      <c r="AE281" s="210"/>
      <c r="AF281" s="210"/>
      <c r="AG281" s="210"/>
    </row>
    <row r="282" spans="1:33" s="1245" customFormat="1" ht="360.75" customHeight="1">
      <c r="A282" s="1041"/>
      <c r="B282" s="1042"/>
      <c r="C282" s="1147"/>
      <c r="D282" s="1059"/>
      <c r="E282" s="1271" t="s">
        <v>2747</v>
      </c>
      <c r="F282" s="123">
        <v>0</v>
      </c>
      <c r="G282" s="1180">
        <v>250000</v>
      </c>
      <c r="H282" s="123">
        <v>0</v>
      </c>
      <c r="I282" s="123">
        <v>0</v>
      </c>
      <c r="J282" s="123">
        <v>0</v>
      </c>
      <c r="K282" s="123">
        <v>250000</v>
      </c>
      <c r="L282" s="1181">
        <v>300</v>
      </c>
      <c r="M282" s="1181">
        <v>85</v>
      </c>
      <c r="N282" s="1181">
        <v>415</v>
      </c>
      <c r="O282" s="1181">
        <v>800</v>
      </c>
      <c r="P282" s="1272" t="s">
        <v>3409</v>
      </c>
      <c r="Q282" s="1272" t="s">
        <v>3410</v>
      </c>
      <c r="R282" s="1076">
        <v>21520</v>
      </c>
      <c r="S282" s="1182" t="s">
        <v>1555</v>
      </c>
      <c r="T282" s="1183" t="s">
        <v>1459</v>
      </c>
      <c r="U282" s="40">
        <v>6</v>
      </c>
      <c r="V282" s="40">
        <v>6.6</v>
      </c>
      <c r="W282" s="40" t="s">
        <v>34</v>
      </c>
      <c r="X282" s="106" t="s">
        <v>221</v>
      </c>
      <c r="Y282" s="1087" t="s">
        <v>1434</v>
      </c>
      <c r="Z282" s="1246"/>
      <c r="AA282" s="1246"/>
      <c r="AB282" s="1246"/>
      <c r="AC282" s="1246"/>
      <c r="AD282" s="1246"/>
      <c r="AE282" s="1246"/>
      <c r="AF282" s="1246"/>
      <c r="AG282" s="1246"/>
    </row>
    <row r="283" spans="1:33" s="1245" customFormat="1" ht="360" customHeight="1">
      <c r="A283" s="1041"/>
      <c r="B283" s="1042"/>
      <c r="C283" s="1147"/>
      <c r="D283" s="1059"/>
      <c r="E283" s="1271" t="s">
        <v>2748</v>
      </c>
      <c r="F283" s="123">
        <v>0</v>
      </c>
      <c r="G283" s="1180">
        <v>250000</v>
      </c>
      <c r="H283" s="123">
        <v>0</v>
      </c>
      <c r="I283" s="123">
        <v>0</v>
      </c>
      <c r="J283" s="123">
        <v>0</v>
      </c>
      <c r="K283" s="123">
        <v>250000</v>
      </c>
      <c r="L283" s="1181">
        <v>150</v>
      </c>
      <c r="M283" s="1181">
        <v>75</v>
      </c>
      <c r="N283" s="1181">
        <v>415</v>
      </c>
      <c r="O283" s="1181">
        <v>640</v>
      </c>
      <c r="P283" s="1272" t="s">
        <v>3742</v>
      </c>
      <c r="Q283" s="1272" t="s">
        <v>3282</v>
      </c>
      <c r="R283" s="1076">
        <v>21551</v>
      </c>
      <c r="S283" s="1182" t="s">
        <v>1555</v>
      </c>
      <c r="T283" s="1183" t="s">
        <v>1459</v>
      </c>
      <c r="U283" s="40">
        <v>6</v>
      </c>
      <c r="V283" s="40">
        <v>6.6</v>
      </c>
      <c r="W283" s="40" t="s">
        <v>34</v>
      </c>
      <c r="X283" s="106" t="s">
        <v>221</v>
      </c>
      <c r="Y283" s="1087" t="s">
        <v>1434</v>
      </c>
      <c r="Z283" s="1246"/>
      <c r="AA283" s="1246"/>
      <c r="AB283" s="1246"/>
      <c r="AC283" s="1246"/>
      <c r="AD283" s="1246"/>
      <c r="AE283" s="1246"/>
      <c r="AF283" s="1246"/>
      <c r="AG283" s="1246"/>
    </row>
    <row r="284" spans="1:33" s="211" customFormat="1" ht="145.5" customHeight="1">
      <c r="A284" s="55"/>
      <c r="B284" s="56"/>
      <c r="C284" s="766">
        <v>101</v>
      </c>
      <c r="D284" s="490">
        <v>21</v>
      </c>
      <c r="E284" s="483" t="s">
        <v>1588</v>
      </c>
      <c r="F284" s="110">
        <v>50000</v>
      </c>
      <c r="G284" s="54">
        <v>0</v>
      </c>
      <c r="H284" s="54">
        <v>0</v>
      </c>
      <c r="I284" s="54">
        <v>0</v>
      </c>
      <c r="J284" s="54">
        <v>0</v>
      </c>
      <c r="K284" s="193">
        <v>50000</v>
      </c>
      <c r="L284" s="1142">
        <v>30</v>
      </c>
      <c r="M284" s="1142">
        <v>10</v>
      </c>
      <c r="N284" s="1142">
        <v>60</v>
      </c>
      <c r="O284" s="1142">
        <v>100</v>
      </c>
      <c r="P284" s="1144" t="s">
        <v>847</v>
      </c>
      <c r="Q284" s="1144" t="s">
        <v>412</v>
      </c>
      <c r="R284" s="75">
        <v>21551</v>
      </c>
      <c r="S284" s="1143" t="s">
        <v>1589</v>
      </c>
      <c r="T284" s="154" t="s">
        <v>1590</v>
      </c>
      <c r="U284" s="40">
        <v>6</v>
      </c>
      <c r="V284" s="40">
        <v>6.6</v>
      </c>
      <c r="W284" s="40" t="s">
        <v>34</v>
      </c>
      <c r="X284" s="238" t="s">
        <v>221</v>
      </c>
      <c r="Y284" s="415" t="s">
        <v>1434</v>
      </c>
      <c r="AA284" s="74"/>
      <c r="AB284" s="210"/>
      <c r="AC284" s="210"/>
      <c r="AD284" s="210"/>
      <c r="AE284" s="210"/>
      <c r="AF284" s="210"/>
      <c r="AG284" s="210"/>
    </row>
    <row r="285" spans="1:33" s="256" customFormat="1" ht="144" customHeight="1">
      <c r="A285" s="55"/>
      <c r="B285" s="56"/>
      <c r="C285" s="766">
        <v>102</v>
      </c>
      <c r="D285" s="490">
        <v>33</v>
      </c>
      <c r="E285" s="483" t="s">
        <v>1622</v>
      </c>
      <c r="F285" s="1093">
        <v>0</v>
      </c>
      <c r="G285" s="1093">
        <v>0</v>
      </c>
      <c r="H285" s="193">
        <v>50000</v>
      </c>
      <c r="I285" s="1093">
        <v>0</v>
      </c>
      <c r="J285" s="1093">
        <v>0</v>
      </c>
      <c r="K285" s="193">
        <f>SUM(F285,G285,H285,I285,J285)</f>
        <v>50000</v>
      </c>
      <c r="L285" s="1142">
        <v>20</v>
      </c>
      <c r="M285" s="1142">
        <v>15</v>
      </c>
      <c r="N285" s="1142">
        <v>300</v>
      </c>
      <c r="O285" s="1142">
        <f>SUM(L285:N285)</f>
        <v>335</v>
      </c>
      <c r="P285" s="1144" t="s">
        <v>3285</v>
      </c>
      <c r="Q285" s="1144" t="s">
        <v>705</v>
      </c>
      <c r="R285" s="75">
        <v>21551</v>
      </c>
      <c r="S285" s="1143" t="s">
        <v>1623</v>
      </c>
      <c r="T285" s="154" t="s">
        <v>1624</v>
      </c>
      <c r="U285" s="40">
        <v>6</v>
      </c>
      <c r="V285" s="40">
        <v>6.6</v>
      </c>
      <c r="W285" s="40" t="s">
        <v>34</v>
      </c>
      <c r="X285" s="57" t="s">
        <v>895</v>
      </c>
      <c r="Y285" s="415" t="s">
        <v>1434</v>
      </c>
      <c r="Z285" s="1239"/>
      <c r="AA285" s="255"/>
      <c r="AB285" s="316" t="s">
        <v>1556</v>
      </c>
      <c r="AC285" s="255"/>
      <c r="AD285" s="255"/>
      <c r="AE285" s="255"/>
      <c r="AF285" s="255"/>
      <c r="AG285" s="255"/>
    </row>
    <row r="286" spans="1:33" s="208" customFormat="1" ht="129.75" customHeight="1">
      <c r="A286" s="55"/>
      <c r="B286" s="56"/>
      <c r="C286" s="766">
        <v>103</v>
      </c>
      <c r="D286" s="489">
        <v>2</v>
      </c>
      <c r="E286" s="389" t="s">
        <v>1699</v>
      </c>
      <c r="F286" s="112">
        <v>0</v>
      </c>
      <c r="G286" s="72">
        <v>15000</v>
      </c>
      <c r="H286" s="112">
        <v>0</v>
      </c>
      <c r="I286" s="112">
        <v>0</v>
      </c>
      <c r="J286" s="112">
        <v>0</v>
      </c>
      <c r="K286" s="126">
        <v>15000</v>
      </c>
      <c r="L286" s="131">
        <v>55</v>
      </c>
      <c r="M286" s="432">
        <v>0</v>
      </c>
      <c r="N286" s="432">
        <v>0</v>
      </c>
      <c r="O286" s="131">
        <v>55</v>
      </c>
      <c r="P286" s="99" t="s">
        <v>290</v>
      </c>
      <c r="Q286" s="99" t="s">
        <v>406</v>
      </c>
      <c r="R286" s="171" t="s">
        <v>1656</v>
      </c>
      <c r="S286" s="99" t="s">
        <v>1700</v>
      </c>
      <c r="T286" s="414" t="s">
        <v>1701</v>
      </c>
      <c r="U286" s="40">
        <v>6</v>
      </c>
      <c r="V286" s="40">
        <v>6.6</v>
      </c>
      <c r="W286" s="40" t="s">
        <v>34</v>
      </c>
      <c r="X286" s="795" t="s">
        <v>221</v>
      </c>
      <c r="Y286" s="98" t="s">
        <v>1640</v>
      </c>
      <c r="AA286" s="207"/>
      <c r="AB286" s="207"/>
      <c r="AC286" s="207"/>
      <c r="AD286" s="207"/>
      <c r="AE286" s="207"/>
      <c r="AF286" s="207"/>
      <c r="AG286" s="207"/>
    </row>
    <row r="287" spans="1:33" s="211" customFormat="1" ht="135.75" customHeight="1">
      <c r="A287" s="55"/>
      <c r="B287" s="56"/>
      <c r="C287" s="766">
        <v>104</v>
      </c>
      <c r="D287" s="489">
        <v>4</v>
      </c>
      <c r="E287" s="389" t="s">
        <v>1725</v>
      </c>
      <c r="F287" s="161">
        <v>0</v>
      </c>
      <c r="G287" s="72">
        <v>30000</v>
      </c>
      <c r="H287" s="161">
        <v>0</v>
      </c>
      <c r="I287" s="161">
        <v>0</v>
      </c>
      <c r="J287" s="161">
        <v>0</v>
      </c>
      <c r="K287" s="47">
        <v>30000</v>
      </c>
      <c r="L287" s="183">
        <v>8</v>
      </c>
      <c r="M287" s="183">
        <v>2</v>
      </c>
      <c r="N287" s="1250">
        <v>0</v>
      </c>
      <c r="O287" s="183">
        <v>10</v>
      </c>
      <c r="P287" s="49" t="s">
        <v>290</v>
      </c>
      <c r="Q287" s="49" t="s">
        <v>1726</v>
      </c>
      <c r="R287" s="702" t="s">
        <v>1717</v>
      </c>
      <c r="S287" s="416" t="s">
        <v>3041</v>
      </c>
      <c r="T287" s="702" t="s">
        <v>1689</v>
      </c>
      <c r="U287" s="40">
        <v>6</v>
      </c>
      <c r="V287" s="40">
        <v>6.6</v>
      </c>
      <c r="W287" s="40" t="s">
        <v>34</v>
      </c>
      <c r="X287" s="65" t="s">
        <v>221</v>
      </c>
      <c r="Y287" s="415" t="s">
        <v>1640</v>
      </c>
      <c r="Z287" s="210"/>
      <c r="AA287" s="210"/>
      <c r="AB287" s="210"/>
      <c r="AC287" s="210"/>
      <c r="AD287" s="210"/>
      <c r="AE287" s="210"/>
      <c r="AF287" s="210"/>
      <c r="AG287" s="210"/>
    </row>
    <row r="288" spans="1:33" s="213" customFormat="1" ht="23.25" customHeight="1">
      <c r="A288" s="55"/>
      <c r="B288" s="56"/>
      <c r="C288" s="766">
        <v>105</v>
      </c>
      <c r="D288" s="489">
        <v>5</v>
      </c>
      <c r="E288" s="389" t="s">
        <v>1727</v>
      </c>
      <c r="F288" s="161">
        <v>0</v>
      </c>
      <c r="G288" s="72">
        <v>70000</v>
      </c>
      <c r="H288" s="161">
        <v>0</v>
      </c>
      <c r="I288" s="161">
        <v>0</v>
      </c>
      <c r="J288" s="161">
        <v>0</v>
      </c>
      <c r="K288" s="47">
        <v>70000</v>
      </c>
      <c r="L288" s="431"/>
      <c r="M288" s="431"/>
      <c r="N288" s="431"/>
      <c r="O288" s="431"/>
      <c r="P288" s="416"/>
      <c r="Q288" s="416"/>
      <c r="R288" s="1404"/>
      <c r="S288" s="416"/>
      <c r="T288" s="927"/>
      <c r="U288" s="40">
        <v>6</v>
      </c>
      <c r="V288" s="40">
        <v>6.6</v>
      </c>
      <c r="W288" s="40" t="s">
        <v>34</v>
      </c>
      <c r="X288" s="65" t="s">
        <v>221</v>
      </c>
      <c r="Y288" s="415" t="s">
        <v>1640</v>
      </c>
      <c r="Z288" s="212"/>
      <c r="AA288" s="212"/>
      <c r="AB288" s="212"/>
      <c r="AC288" s="212"/>
      <c r="AD288" s="212"/>
      <c r="AE288" s="212"/>
      <c r="AF288" s="212"/>
      <c r="AG288" s="212"/>
    </row>
    <row r="289" spans="1:33" s="1046" customFormat="1" ht="176.25" customHeight="1">
      <c r="A289" s="1041"/>
      <c r="B289" s="1042"/>
      <c r="C289" s="1147"/>
      <c r="D289" s="1130"/>
      <c r="E289" s="1145" t="s">
        <v>3199</v>
      </c>
      <c r="F289" s="161">
        <v>0</v>
      </c>
      <c r="G289" s="1132">
        <v>18700</v>
      </c>
      <c r="H289" s="161">
        <v>0</v>
      </c>
      <c r="I289" s="161">
        <v>0</v>
      </c>
      <c r="J289" s="161">
        <v>0</v>
      </c>
      <c r="K289" s="1090">
        <v>18700</v>
      </c>
      <c r="L289" s="655">
        <v>15</v>
      </c>
      <c r="M289" s="1226">
        <v>0</v>
      </c>
      <c r="N289" s="1226">
        <v>0</v>
      </c>
      <c r="O289" s="655">
        <v>15</v>
      </c>
      <c r="P289" s="77" t="s">
        <v>398</v>
      </c>
      <c r="Q289" s="77" t="s">
        <v>303</v>
      </c>
      <c r="R289" s="78" t="s">
        <v>1708</v>
      </c>
      <c r="S289" s="657" t="s">
        <v>1728</v>
      </c>
      <c r="T289" s="656" t="s">
        <v>1729</v>
      </c>
      <c r="U289" s="656">
        <v>6</v>
      </c>
      <c r="V289" s="656">
        <v>6.6</v>
      </c>
      <c r="W289" s="656" t="s">
        <v>34</v>
      </c>
      <c r="X289" s="663" t="s">
        <v>221</v>
      </c>
      <c r="Y289" s="1087" t="s">
        <v>1640</v>
      </c>
      <c r="Z289" s="1047"/>
      <c r="AA289" s="1047"/>
      <c r="AB289" s="1047"/>
      <c r="AC289" s="1047"/>
      <c r="AD289" s="1047"/>
      <c r="AE289" s="1047"/>
      <c r="AF289" s="1047"/>
      <c r="AG289" s="1047"/>
    </row>
    <row r="290" spans="1:33" s="1046" customFormat="1" ht="171" customHeight="1">
      <c r="A290" s="1041"/>
      <c r="B290" s="1042"/>
      <c r="C290" s="1147"/>
      <c r="D290" s="1130"/>
      <c r="E290" s="1145" t="s">
        <v>3200</v>
      </c>
      <c r="F290" s="161">
        <v>0</v>
      </c>
      <c r="G290" s="1132">
        <v>51300</v>
      </c>
      <c r="H290" s="161">
        <v>0</v>
      </c>
      <c r="I290" s="161">
        <v>0</v>
      </c>
      <c r="J290" s="161">
        <v>0</v>
      </c>
      <c r="K290" s="1090">
        <v>51300</v>
      </c>
      <c r="L290" s="655">
        <v>15</v>
      </c>
      <c r="M290" s="1226">
        <v>0</v>
      </c>
      <c r="N290" s="1226">
        <v>0</v>
      </c>
      <c r="O290" s="655">
        <v>15</v>
      </c>
      <c r="P290" s="77" t="s">
        <v>398</v>
      </c>
      <c r="Q290" s="77" t="s">
        <v>303</v>
      </c>
      <c r="R290" s="78" t="s">
        <v>1674</v>
      </c>
      <c r="S290" s="657" t="s">
        <v>1728</v>
      </c>
      <c r="T290" s="656" t="s">
        <v>1729</v>
      </c>
      <c r="U290" s="656">
        <v>6</v>
      </c>
      <c r="V290" s="656">
        <v>6.6</v>
      </c>
      <c r="W290" s="656" t="s">
        <v>34</v>
      </c>
      <c r="X290" s="663" t="s">
        <v>221</v>
      </c>
      <c r="Y290" s="1087" t="s">
        <v>1640</v>
      </c>
      <c r="Z290" s="1047"/>
      <c r="AA290" s="1047"/>
      <c r="AB290" s="1047"/>
      <c r="AC290" s="1047"/>
      <c r="AD290" s="1047"/>
      <c r="AE290" s="1047"/>
      <c r="AF290" s="1047"/>
      <c r="AG290" s="1047"/>
    </row>
    <row r="291" spans="1:33" s="211" customFormat="1" ht="134.25" customHeight="1">
      <c r="A291" s="55"/>
      <c r="B291" s="56"/>
      <c r="C291" s="766">
        <v>106</v>
      </c>
      <c r="D291" s="489">
        <v>6</v>
      </c>
      <c r="E291" s="389" t="s">
        <v>1730</v>
      </c>
      <c r="F291" s="161">
        <v>0</v>
      </c>
      <c r="G291" s="72">
        <v>20000</v>
      </c>
      <c r="H291" s="161">
        <v>0</v>
      </c>
      <c r="I291" s="161">
        <v>0</v>
      </c>
      <c r="J291" s="161">
        <v>0</v>
      </c>
      <c r="K291" s="47">
        <v>20000</v>
      </c>
      <c r="L291" s="431">
        <v>23</v>
      </c>
      <c r="M291" s="431">
        <v>12</v>
      </c>
      <c r="N291" s="431">
        <v>35</v>
      </c>
      <c r="O291" s="431">
        <v>70</v>
      </c>
      <c r="P291" s="49" t="s">
        <v>405</v>
      </c>
      <c r="Q291" s="49" t="s">
        <v>406</v>
      </c>
      <c r="R291" s="702" t="s">
        <v>1731</v>
      </c>
      <c r="S291" s="416" t="s">
        <v>1719</v>
      </c>
      <c r="T291" s="40" t="s">
        <v>1720</v>
      </c>
      <c r="U291" s="40">
        <v>6</v>
      </c>
      <c r="V291" s="40">
        <v>6.6</v>
      </c>
      <c r="W291" s="40" t="s">
        <v>34</v>
      </c>
      <c r="X291" s="65" t="s">
        <v>221</v>
      </c>
      <c r="Y291" s="415" t="s">
        <v>1640</v>
      </c>
      <c r="Z291" s="210"/>
      <c r="AA291" s="210"/>
      <c r="AB291" s="210"/>
      <c r="AC291" s="210"/>
      <c r="AD291" s="210"/>
      <c r="AE291" s="210"/>
      <c r="AF291" s="210"/>
      <c r="AG291" s="210"/>
    </row>
    <row r="292" spans="1:33" s="213" customFormat="1" ht="46.5" customHeight="1">
      <c r="A292" s="55"/>
      <c r="B292" s="56"/>
      <c r="C292" s="766">
        <v>107</v>
      </c>
      <c r="D292" s="489">
        <v>11</v>
      </c>
      <c r="E292" s="454" t="s">
        <v>1732</v>
      </c>
      <c r="F292" s="48"/>
      <c r="G292" s="72">
        <v>200000</v>
      </c>
      <c r="H292" s="48"/>
      <c r="I292" s="48"/>
      <c r="J292" s="48"/>
      <c r="K292" s="47">
        <v>200000</v>
      </c>
      <c r="L292" s="431"/>
      <c r="M292" s="431"/>
      <c r="N292" s="431"/>
      <c r="O292" s="431"/>
      <c r="P292" s="657"/>
      <c r="Q292" s="77"/>
      <c r="R292" s="702"/>
      <c r="S292" s="416"/>
      <c r="T292" s="40"/>
      <c r="U292" s="40">
        <v>6</v>
      </c>
      <c r="V292" s="40">
        <v>6.6</v>
      </c>
      <c r="W292" s="40" t="s">
        <v>34</v>
      </c>
      <c r="X292" s="65" t="s">
        <v>221</v>
      </c>
      <c r="Y292" s="415" t="s">
        <v>1640</v>
      </c>
      <c r="Z292" s="212"/>
      <c r="AA292" s="212"/>
      <c r="AB292" s="212"/>
      <c r="AC292" s="212"/>
      <c r="AD292" s="212"/>
      <c r="AE292" s="212"/>
      <c r="AF292" s="212"/>
      <c r="AG292" s="212"/>
    </row>
    <row r="293" spans="1:33" s="1046" customFormat="1" ht="152.25" customHeight="1">
      <c r="A293" s="1041"/>
      <c r="B293" s="1042"/>
      <c r="C293" s="1147"/>
      <c r="D293" s="1130"/>
      <c r="E293" s="1131" t="s">
        <v>3020</v>
      </c>
      <c r="F293" s="161">
        <v>0</v>
      </c>
      <c r="G293" s="1132">
        <v>20000</v>
      </c>
      <c r="H293" s="161">
        <v>0</v>
      </c>
      <c r="I293" s="161">
        <v>0</v>
      </c>
      <c r="J293" s="161">
        <v>0</v>
      </c>
      <c r="K293" s="1090">
        <v>20000</v>
      </c>
      <c r="L293" s="655">
        <v>50</v>
      </c>
      <c r="M293" s="655">
        <v>15</v>
      </c>
      <c r="N293" s="655">
        <v>70</v>
      </c>
      <c r="O293" s="655">
        <v>135</v>
      </c>
      <c r="P293" s="657" t="s">
        <v>240</v>
      </c>
      <c r="Q293" s="657" t="s">
        <v>220</v>
      </c>
      <c r="R293" s="78" t="s">
        <v>1731</v>
      </c>
      <c r="S293" s="657" t="s">
        <v>1719</v>
      </c>
      <c r="T293" s="656" t="s">
        <v>1720</v>
      </c>
      <c r="U293" s="656">
        <v>6</v>
      </c>
      <c r="V293" s="656">
        <v>6.6</v>
      </c>
      <c r="W293" s="656" t="s">
        <v>34</v>
      </c>
      <c r="X293" s="663" t="s">
        <v>221</v>
      </c>
      <c r="Y293" s="1087" t="s">
        <v>1640</v>
      </c>
      <c r="Z293" s="1047"/>
      <c r="AA293" s="1047"/>
      <c r="AB293" s="1047"/>
      <c r="AC293" s="1047"/>
      <c r="AD293" s="1047"/>
      <c r="AE293" s="1047"/>
      <c r="AF293" s="1047"/>
      <c r="AG293" s="1047"/>
    </row>
    <row r="294" spans="1:33" s="1245" customFormat="1" ht="154.5" customHeight="1">
      <c r="A294" s="1041"/>
      <c r="B294" s="1042"/>
      <c r="C294" s="1147"/>
      <c r="D294" s="1130"/>
      <c r="E294" s="1131" t="s">
        <v>3021</v>
      </c>
      <c r="F294" s="161">
        <v>0</v>
      </c>
      <c r="G294" s="1132">
        <v>150000</v>
      </c>
      <c r="H294" s="161">
        <v>0</v>
      </c>
      <c r="I294" s="161">
        <v>0</v>
      </c>
      <c r="J294" s="161">
        <v>0</v>
      </c>
      <c r="K294" s="1090">
        <v>150000</v>
      </c>
      <c r="L294" s="655">
        <v>70</v>
      </c>
      <c r="M294" s="655">
        <v>27</v>
      </c>
      <c r="N294" s="655">
        <v>140</v>
      </c>
      <c r="O294" s="655">
        <v>237</v>
      </c>
      <c r="P294" s="657" t="s">
        <v>240</v>
      </c>
      <c r="Q294" s="657" t="s">
        <v>220</v>
      </c>
      <c r="R294" s="78" t="s">
        <v>1733</v>
      </c>
      <c r="S294" s="657" t="s">
        <v>1719</v>
      </c>
      <c r="T294" s="656" t="s">
        <v>1720</v>
      </c>
      <c r="U294" s="656">
        <v>6</v>
      </c>
      <c r="V294" s="656">
        <v>6.6</v>
      </c>
      <c r="W294" s="656" t="s">
        <v>34</v>
      </c>
      <c r="X294" s="663" t="s">
        <v>221</v>
      </c>
      <c r="Y294" s="1087" t="s">
        <v>1640</v>
      </c>
      <c r="Z294" s="1246"/>
      <c r="AA294" s="1246"/>
      <c r="AB294" s="1246"/>
      <c r="AC294" s="1246"/>
      <c r="AD294" s="1246"/>
      <c r="AE294" s="1246"/>
      <c r="AF294" s="1246"/>
      <c r="AG294" s="1246"/>
    </row>
    <row r="295" spans="1:33" s="1046" customFormat="1" ht="144.75" customHeight="1">
      <c r="A295" s="1041"/>
      <c r="B295" s="1042"/>
      <c r="C295" s="1147"/>
      <c r="D295" s="1130"/>
      <c r="E295" s="1131" t="s">
        <v>2755</v>
      </c>
      <c r="F295" s="161">
        <v>0</v>
      </c>
      <c r="G295" s="1132">
        <v>30000</v>
      </c>
      <c r="H295" s="161">
        <v>0</v>
      </c>
      <c r="I295" s="161">
        <v>0</v>
      </c>
      <c r="J295" s="161">
        <v>0</v>
      </c>
      <c r="K295" s="1090">
        <v>30000</v>
      </c>
      <c r="L295" s="655">
        <v>50</v>
      </c>
      <c r="M295" s="655">
        <v>15</v>
      </c>
      <c r="N295" s="655">
        <v>70</v>
      </c>
      <c r="O295" s="655">
        <v>135</v>
      </c>
      <c r="P295" s="657" t="s">
        <v>240</v>
      </c>
      <c r="Q295" s="657" t="s">
        <v>220</v>
      </c>
      <c r="R295" s="78" t="s">
        <v>1690</v>
      </c>
      <c r="S295" s="657" t="s">
        <v>1719</v>
      </c>
      <c r="T295" s="656" t="s">
        <v>1720</v>
      </c>
      <c r="U295" s="656">
        <v>6</v>
      </c>
      <c r="V295" s="656">
        <v>6.6</v>
      </c>
      <c r="W295" s="656" t="s">
        <v>34</v>
      </c>
      <c r="X295" s="663" t="s">
        <v>221</v>
      </c>
      <c r="Y295" s="1087" t="s">
        <v>1640</v>
      </c>
      <c r="Z295" s="1047"/>
      <c r="AA295" s="1047"/>
      <c r="AB295" s="1047"/>
      <c r="AC295" s="1047"/>
      <c r="AD295" s="1047"/>
      <c r="AE295" s="1047"/>
      <c r="AF295" s="1047"/>
      <c r="AG295" s="1047"/>
    </row>
    <row r="296" spans="1:33" s="213" customFormat="1" ht="166.5" customHeight="1">
      <c r="A296" s="55"/>
      <c r="B296" s="56"/>
      <c r="C296" s="766">
        <v>108</v>
      </c>
      <c r="D296" s="489">
        <v>3</v>
      </c>
      <c r="E296" s="389" t="s">
        <v>1721</v>
      </c>
      <c r="F296" s="161">
        <v>0</v>
      </c>
      <c r="G296" s="72">
        <v>40000</v>
      </c>
      <c r="H296" s="161">
        <v>0</v>
      </c>
      <c r="I296" s="161">
        <v>0</v>
      </c>
      <c r="J296" s="161">
        <v>0</v>
      </c>
      <c r="K296" s="47">
        <f>SUM(F296,G296,H296,I296,J296)</f>
        <v>40000</v>
      </c>
      <c r="L296" s="431">
        <v>9</v>
      </c>
      <c r="M296" s="431">
        <v>11</v>
      </c>
      <c r="N296" s="431">
        <v>2</v>
      </c>
      <c r="O296" s="431">
        <v>22</v>
      </c>
      <c r="P296" s="49" t="s">
        <v>398</v>
      </c>
      <c r="Q296" s="49" t="s">
        <v>1722</v>
      </c>
      <c r="R296" s="702" t="s">
        <v>1656</v>
      </c>
      <c r="S296" s="416" t="s">
        <v>1723</v>
      </c>
      <c r="T296" s="40" t="s">
        <v>1724</v>
      </c>
      <c r="U296" s="40">
        <v>6</v>
      </c>
      <c r="V296" s="40">
        <v>6.6</v>
      </c>
      <c r="W296" s="40" t="s">
        <v>34</v>
      </c>
      <c r="X296" s="65" t="s">
        <v>221</v>
      </c>
      <c r="Y296" s="415" t="s">
        <v>1640</v>
      </c>
      <c r="Z296" s="48"/>
      <c r="AA296" s="212"/>
      <c r="AB296" s="212"/>
      <c r="AC296" s="212"/>
      <c r="AD296" s="212"/>
      <c r="AE296" s="212"/>
      <c r="AF296" s="212"/>
      <c r="AG296" s="212"/>
    </row>
    <row r="297" spans="1:33" s="134" customFormat="1" ht="137.25" customHeight="1">
      <c r="A297" s="55"/>
      <c r="B297" s="56"/>
      <c r="C297" s="582">
        <v>109</v>
      </c>
      <c r="D297" s="628">
        <v>1</v>
      </c>
      <c r="E297" s="482" t="s">
        <v>1738</v>
      </c>
      <c r="F297" s="161">
        <v>0</v>
      </c>
      <c r="G297" s="47">
        <v>50000</v>
      </c>
      <c r="H297" s="196">
        <v>0</v>
      </c>
      <c r="I297" s="196">
        <v>0</v>
      </c>
      <c r="J297" s="196">
        <v>0</v>
      </c>
      <c r="K297" s="47">
        <f>SUM(F297,G297,H297,I297,J297)</f>
        <v>50000</v>
      </c>
      <c r="L297" s="40" t="s">
        <v>525</v>
      </c>
      <c r="M297" s="40" t="s">
        <v>525</v>
      </c>
      <c r="N297" s="40" t="s">
        <v>525</v>
      </c>
      <c r="O297" s="40" t="s">
        <v>525</v>
      </c>
      <c r="P297" s="416" t="s">
        <v>1739</v>
      </c>
      <c r="Q297" s="416" t="s">
        <v>1740</v>
      </c>
      <c r="R297" s="40" t="s">
        <v>1741</v>
      </c>
      <c r="S297" s="40" t="s">
        <v>1742</v>
      </c>
      <c r="T297" s="40" t="s">
        <v>1638</v>
      </c>
      <c r="U297" s="40">
        <v>6</v>
      </c>
      <c r="V297" s="40">
        <v>6.6</v>
      </c>
      <c r="W297" s="40" t="s">
        <v>34</v>
      </c>
      <c r="X297" s="65" t="s">
        <v>3458</v>
      </c>
      <c r="Y297" s="66" t="s">
        <v>1640</v>
      </c>
      <c r="Z297" s="1387"/>
      <c r="AA297" s="133"/>
      <c r="AB297" s="133"/>
      <c r="AC297" s="133"/>
      <c r="AD297" s="133"/>
      <c r="AE297" s="133"/>
      <c r="AF297" s="133"/>
      <c r="AG297" s="133"/>
    </row>
    <row r="298" spans="1:33" s="213" customFormat="1" ht="123" customHeight="1">
      <c r="A298" s="55"/>
      <c r="B298" s="56"/>
      <c r="C298" s="766">
        <v>110</v>
      </c>
      <c r="D298" s="489">
        <v>33</v>
      </c>
      <c r="E298" s="478" t="s">
        <v>1809</v>
      </c>
      <c r="F298" s="54">
        <v>0</v>
      </c>
      <c r="G298" s="54">
        <v>0</v>
      </c>
      <c r="H298" s="54">
        <v>0</v>
      </c>
      <c r="I298" s="54">
        <v>0</v>
      </c>
      <c r="J298" s="54">
        <v>10000</v>
      </c>
      <c r="K298" s="47">
        <v>10000</v>
      </c>
      <c r="L298" s="431">
        <v>45</v>
      </c>
      <c r="M298" s="433">
        <v>0</v>
      </c>
      <c r="N298" s="433">
        <v>0</v>
      </c>
      <c r="O298" s="431">
        <v>45</v>
      </c>
      <c r="P298" s="49" t="s">
        <v>405</v>
      </c>
      <c r="Q298" s="49" t="s">
        <v>406</v>
      </c>
      <c r="R298" s="702" t="s">
        <v>1705</v>
      </c>
      <c r="S298" s="416" t="s">
        <v>1810</v>
      </c>
      <c r="T298" s="40" t="s">
        <v>1811</v>
      </c>
      <c r="U298" s="40">
        <v>6</v>
      </c>
      <c r="V298" s="40">
        <v>6.6</v>
      </c>
      <c r="W298" s="40" t="s">
        <v>34</v>
      </c>
      <c r="X298" s="40" t="s">
        <v>221</v>
      </c>
      <c r="Y298" s="416" t="s">
        <v>1747</v>
      </c>
      <c r="AA298" s="212"/>
      <c r="AB298" s="212"/>
      <c r="AC298" s="212"/>
      <c r="AD298" s="212"/>
      <c r="AE298" s="212"/>
      <c r="AF298" s="212"/>
      <c r="AG298" s="212"/>
    </row>
    <row r="299" spans="1:33" s="211" customFormat="1" ht="171.75" customHeight="1">
      <c r="A299" s="55"/>
      <c r="B299" s="56"/>
      <c r="C299" s="766">
        <v>111</v>
      </c>
      <c r="D299" s="489">
        <v>10</v>
      </c>
      <c r="E299" s="454" t="s">
        <v>1848</v>
      </c>
      <c r="F299" s="110">
        <v>0</v>
      </c>
      <c r="G299" s="72">
        <v>70000</v>
      </c>
      <c r="H299" s="193">
        <v>0</v>
      </c>
      <c r="I299" s="193">
        <v>0</v>
      </c>
      <c r="J299" s="193">
        <v>0</v>
      </c>
      <c r="K299" s="47">
        <f t="shared" ref="K299:K340" si="30">SUM(F299,G299,H299,I299,J299)</f>
        <v>70000</v>
      </c>
      <c r="L299" s="431">
        <v>27</v>
      </c>
      <c r="M299" s="431">
        <v>3</v>
      </c>
      <c r="N299" s="433">
        <v>0</v>
      </c>
      <c r="O299" s="431">
        <v>30</v>
      </c>
      <c r="P299" s="49" t="s">
        <v>398</v>
      </c>
      <c r="Q299" s="49" t="s">
        <v>1847</v>
      </c>
      <c r="R299" s="702" t="s">
        <v>1690</v>
      </c>
      <c r="S299" s="416" t="s">
        <v>3043</v>
      </c>
      <c r="T299" s="40" t="s">
        <v>1778</v>
      </c>
      <c r="U299" s="40">
        <v>6</v>
      </c>
      <c r="V299" s="40">
        <v>6.6</v>
      </c>
      <c r="W299" s="40" t="s">
        <v>34</v>
      </c>
      <c r="X299" s="40" t="s">
        <v>221</v>
      </c>
      <c r="Y299" s="416" t="s">
        <v>1747</v>
      </c>
      <c r="Z299" s="210"/>
      <c r="AA299" s="210"/>
      <c r="AB299" s="210"/>
      <c r="AC299" s="210"/>
      <c r="AD299" s="210"/>
      <c r="AE299" s="210"/>
      <c r="AF299" s="210"/>
      <c r="AG299" s="210"/>
    </row>
    <row r="300" spans="1:33" s="213" customFormat="1" ht="46.5">
      <c r="A300" s="55"/>
      <c r="B300" s="56"/>
      <c r="C300" s="766">
        <v>112</v>
      </c>
      <c r="D300" s="489">
        <v>11</v>
      </c>
      <c r="E300" s="454" t="s">
        <v>1849</v>
      </c>
      <c r="F300" s="110">
        <v>0</v>
      </c>
      <c r="G300" s="72">
        <v>200000</v>
      </c>
      <c r="H300" s="193">
        <v>0</v>
      </c>
      <c r="I300" s="193">
        <v>0</v>
      </c>
      <c r="J300" s="193">
        <v>0</v>
      </c>
      <c r="K300" s="38">
        <f t="shared" si="30"/>
        <v>200000</v>
      </c>
      <c r="L300" s="439"/>
      <c r="M300" s="439"/>
      <c r="N300" s="439"/>
      <c r="O300" s="439"/>
      <c r="P300" s="66"/>
      <c r="Q300" s="66"/>
      <c r="R300" s="57"/>
      <c r="S300" s="415"/>
      <c r="T300" s="65"/>
      <c r="U300" s="40">
        <v>6</v>
      </c>
      <c r="V300" s="40">
        <v>6.6</v>
      </c>
      <c r="W300" s="40" t="s">
        <v>34</v>
      </c>
      <c r="X300" s="65" t="s">
        <v>221</v>
      </c>
      <c r="Y300" s="415" t="s">
        <v>1747</v>
      </c>
      <c r="Z300" s="212"/>
      <c r="AA300" s="212"/>
      <c r="AB300" s="212"/>
      <c r="AC300" s="212"/>
      <c r="AD300" s="212"/>
      <c r="AE300" s="212"/>
      <c r="AF300" s="212"/>
      <c r="AG300" s="212"/>
    </row>
    <row r="301" spans="1:33" s="1245" customFormat="1" ht="150" customHeight="1">
      <c r="A301" s="1041"/>
      <c r="B301" s="1042"/>
      <c r="C301" s="1147"/>
      <c r="D301" s="1130"/>
      <c r="E301" s="1131" t="s">
        <v>2728</v>
      </c>
      <c r="F301" s="1074">
        <v>0</v>
      </c>
      <c r="G301" s="1132">
        <v>100000</v>
      </c>
      <c r="H301" s="1074">
        <v>0</v>
      </c>
      <c r="I301" s="1074">
        <v>0</v>
      </c>
      <c r="J301" s="1074">
        <v>0</v>
      </c>
      <c r="K301" s="1085">
        <f t="shared" si="30"/>
        <v>100000</v>
      </c>
      <c r="L301" s="1153">
        <v>35</v>
      </c>
      <c r="M301" s="1153">
        <v>5</v>
      </c>
      <c r="N301" s="1153"/>
      <c r="O301" s="1153">
        <v>40</v>
      </c>
      <c r="P301" s="657" t="s">
        <v>240</v>
      </c>
      <c r="Q301" s="657" t="s">
        <v>220</v>
      </c>
      <c r="R301" s="106" t="s">
        <v>1680</v>
      </c>
      <c r="S301" s="1087" t="s">
        <v>3043</v>
      </c>
      <c r="T301" s="663" t="s">
        <v>1778</v>
      </c>
      <c r="U301" s="663">
        <v>6</v>
      </c>
      <c r="V301" s="663">
        <v>6.6</v>
      </c>
      <c r="W301" s="663" t="s">
        <v>34</v>
      </c>
      <c r="X301" s="663" t="s">
        <v>221</v>
      </c>
      <c r="Y301" s="1087" t="s">
        <v>1747</v>
      </c>
      <c r="Z301" s="1246"/>
      <c r="AA301" s="1246"/>
      <c r="AB301" s="1246"/>
      <c r="AC301" s="1246"/>
      <c r="AD301" s="1246"/>
      <c r="AE301" s="1246"/>
      <c r="AF301" s="1246"/>
      <c r="AG301" s="1246"/>
    </row>
    <row r="302" spans="1:33" s="1245" customFormat="1" ht="142.5" customHeight="1">
      <c r="A302" s="1041"/>
      <c r="B302" s="1042"/>
      <c r="C302" s="1147"/>
      <c r="D302" s="1130"/>
      <c r="E302" s="1131" t="s">
        <v>3022</v>
      </c>
      <c r="F302" s="1074">
        <v>0</v>
      </c>
      <c r="G302" s="1132">
        <v>100000</v>
      </c>
      <c r="H302" s="1074">
        <v>0</v>
      </c>
      <c r="I302" s="1074">
        <v>0</v>
      </c>
      <c r="J302" s="1074">
        <v>0</v>
      </c>
      <c r="K302" s="1085">
        <f t="shared" si="30"/>
        <v>100000</v>
      </c>
      <c r="L302" s="1153">
        <v>35</v>
      </c>
      <c r="M302" s="1153">
        <v>5</v>
      </c>
      <c r="N302" s="1153"/>
      <c r="O302" s="1153">
        <v>40</v>
      </c>
      <c r="P302" s="657" t="s">
        <v>240</v>
      </c>
      <c r="Q302" s="657" t="s">
        <v>220</v>
      </c>
      <c r="R302" s="106" t="s">
        <v>1686</v>
      </c>
      <c r="S302" s="1087" t="s">
        <v>3043</v>
      </c>
      <c r="T302" s="663" t="s">
        <v>1778</v>
      </c>
      <c r="U302" s="663">
        <v>6</v>
      </c>
      <c r="V302" s="663">
        <v>6.6</v>
      </c>
      <c r="W302" s="663" t="s">
        <v>34</v>
      </c>
      <c r="X302" s="663" t="s">
        <v>221</v>
      </c>
      <c r="Y302" s="1087" t="s">
        <v>1747</v>
      </c>
      <c r="Z302" s="1246"/>
      <c r="AA302" s="1246"/>
      <c r="AB302" s="1246"/>
      <c r="AC302" s="1246"/>
      <c r="AD302" s="1246"/>
      <c r="AE302" s="1246"/>
      <c r="AF302" s="1246"/>
      <c r="AG302" s="1246"/>
    </row>
    <row r="303" spans="1:33" s="211" customFormat="1" ht="23.25" customHeight="1">
      <c r="A303" s="55"/>
      <c r="B303" s="56"/>
      <c r="C303" s="766">
        <v>113</v>
      </c>
      <c r="D303" s="489">
        <v>12</v>
      </c>
      <c r="E303" s="454" t="s">
        <v>1850</v>
      </c>
      <c r="F303" s="110">
        <v>0</v>
      </c>
      <c r="G303" s="72">
        <v>100000</v>
      </c>
      <c r="H303" s="193">
        <v>0</v>
      </c>
      <c r="I303" s="193">
        <v>0</v>
      </c>
      <c r="J303" s="193">
        <v>0</v>
      </c>
      <c r="K303" s="38">
        <f t="shared" si="30"/>
        <v>100000</v>
      </c>
      <c r="L303" s="439"/>
      <c r="M303" s="439"/>
      <c r="N303" s="439"/>
      <c r="O303" s="439"/>
      <c r="R303" s="57"/>
      <c r="S303" s="415"/>
      <c r="T303" s="65"/>
      <c r="U303" s="40">
        <v>6</v>
      </c>
      <c r="V303" s="40">
        <v>6.6</v>
      </c>
      <c r="W303" s="40" t="s">
        <v>34</v>
      </c>
      <c r="X303" s="65" t="s">
        <v>221</v>
      </c>
      <c r="Y303" s="416" t="s">
        <v>1747</v>
      </c>
      <c r="Z303" s="210"/>
      <c r="AA303" s="210"/>
      <c r="AB303" s="210"/>
      <c r="AC303" s="210"/>
      <c r="AD303" s="210"/>
      <c r="AE303" s="210"/>
      <c r="AF303" s="210"/>
      <c r="AG303" s="210"/>
    </row>
    <row r="304" spans="1:33" s="1046" customFormat="1" ht="152.25" customHeight="1">
      <c r="A304" s="1041"/>
      <c r="B304" s="1042"/>
      <c r="C304" s="1147"/>
      <c r="D304" s="1130"/>
      <c r="E304" s="1131" t="s">
        <v>3023</v>
      </c>
      <c r="F304" s="1074">
        <v>0</v>
      </c>
      <c r="G304" s="1132">
        <v>25000</v>
      </c>
      <c r="H304" s="1074">
        <v>0</v>
      </c>
      <c r="I304" s="1074">
        <v>0</v>
      </c>
      <c r="J304" s="1074">
        <v>0</v>
      </c>
      <c r="K304" s="1085">
        <f t="shared" si="30"/>
        <v>25000</v>
      </c>
      <c r="L304" s="1153">
        <v>30</v>
      </c>
      <c r="M304" s="1203">
        <v>0</v>
      </c>
      <c r="N304" s="1203">
        <v>0</v>
      </c>
      <c r="O304" s="1153">
        <v>30</v>
      </c>
      <c r="P304" s="657" t="s">
        <v>240</v>
      </c>
      <c r="Q304" s="657" t="s">
        <v>220</v>
      </c>
      <c r="R304" s="106" t="s">
        <v>1648</v>
      </c>
      <c r="S304" s="1087" t="s">
        <v>1745</v>
      </c>
      <c r="T304" s="663" t="s">
        <v>1746</v>
      </c>
      <c r="U304" s="663">
        <v>6</v>
      </c>
      <c r="V304" s="663">
        <v>6.6</v>
      </c>
      <c r="W304" s="663" t="s">
        <v>34</v>
      </c>
      <c r="X304" s="656" t="s">
        <v>221</v>
      </c>
      <c r="Y304" s="657" t="s">
        <v>1747</v>
      </c>
      <c r="Z304" s="1047"/>
      <c r="AA304" s="1047"/>
      <c r="AB304" s="1047"/>
      <c r="AC304" s="1047"/>
      <c r="AD304" s="1047"/>
      <c r="AE304" s="1047"/>
      <c r="AF304" s="1047"/>
      <c r="AG304" s="1047"/>
    </row>
    <row r="305" spans="1:33" s="1046" customFormat="1" ht="152.25" customHeight="1">
      <c r="A305" s="1041"/>
      <c r="B305" s="1042"/>
      <c r="C305" s="1147"/>
      <c r="D305" s="1130"/>
      <c r="E305" s="1131" t="s">
        <v>2716</v>
      </c>
      <c r="F305" s="1074">
        <v>0</v>
      </c>
      <c r="G305" s="1132">
        <v>25000</v>
      </c>
      <c r="H305" s="1074">
        <v>0</v>
      </c>
      <c r="I305" s="1074">
        <v>0</v>
      </c>
      <c r="J305" s="1074">
        <v>0</v>
      </c>
      <c r="K305" s="1085">
        <f t="shared" si="30"/>
        <v>25000</v>
      </c>
      <c r="L305" s="1153">
        <v>30</v>
      </c>
      <c r="M305" s="1203">
        <v>0</v>
      </c>
      <c r="N305" s="1203">
        <v>0</v>
      </c>
      <c r="O305" s="1153">
        <v>30</v>
      </c>
      <c r="P305" s="657" t="s">
        <v>240</v>
      </c>
      <c r="Q305" s="657" t="s">
        <v>220</v>
      </c>
      <c r="R305" s="106" t="s">
        <v>1731</v>
      </c>
      <c r="S305" s="1087" t="s">
        <v>1745</v>
      </c>
      <c r="T305" s="663" t="s">
        <v>1746</v>
      </c>
      <c r="U305" s="663">
        <v>6</v>
      </c>
      <c r="V305" s="663">
        <v>6.6</v>
      </c>
      <c r="W305" s="663" t="s">
        <v>34</v>
      </c>
      <c r="X305" s="656" t="s">
        <v>221</v>
      </c>
      <c r="Y305" s="657" t="s">
        <v>1747</v>
      </c>
      <c r="Z305" s="1047"/>
      <c r="AA305" s="1047"/>
      <c r="AB305" s="1047"/>
      <c r="AC305" s="1047"/>
      <c r="AD305" s="1047"/>
      <c r="AE305" s="1047"/>
      <c r="AF305" s="1047"/>
      <c r="AG305" s="1047"/>
    </row>
    <row r="306" spans="1:33" s="1046" customFormat="1" ht="152.25" customHeight="1">
      <c r="A306" s="1041"/>
      <c r="B306" s="1042"/>
      <c r="C306" s="1147"/>
      <c r="D306" s="1130"/>
      <c r="E306" s="1131" t="s">
        <v>3024</v>
      </c>
      <c r="F306" s="1074">
        <v>0</v>
      </c>
      <c r="G306" s="1132">
        <v>25000</v>
      </c>
      <c r="H306" s="1074">
        <v>0</v>
      </c>
      <c r="I306" s="1074">
        <v>0</v>
      </c>
      <c r="J306" s="1074">
        <v>0</v>
      </c>
      <c r="K306" s="1085">
        <f t="shared" si="30"/>
        <v>25000</v>
      </c>
      <c r="L306" s="1153">
        <v>30</v>
      </c>
      <c r="M306" s="1203">
        <v>0</v>
      </c>
      <c r="N306" s="1203">
        <v>0</v>
      </c>
      <c r="O306" s="1153">
        <v>30</v>
      </c>
      <c r="P306" s="657" t="s">
        <v>240</v>
      </c>
      <c r="Q306" s="657" t="s">
        <v>220</v>
      </c>
      <c r="R306" s="106" t="s">
        <v>1708</v>
      </c>
      <c r="S306" s="1087" t="s">
        <v>1860</v>
      </c>
      <c r="T306" s="663" t="s">
        <v>1861</v>
      </c>
      <c r="U306" s="663">
        <v>6</v>
      </c>
      <c r="V306" s="663">
        <v>6.6</v>
      </c>
      <c r="W306" s="663" t="s">
        <v>34</v>
      </c>
      <c r="X306" s="656" t="s">
        <v>221</v>
      </c>
      <c r="Y306" s="657" t="s">
        <v>1747</v>
      </c>
      <c r="Z306" s="1047"/>
      <c r="AA306" s="1047"/>
      <c r="AB306" s="1047"/>
      <c r="AC306" s="1047"/>
      <c r="AD306" s="1047"/>
      <c r="AE306" s="1047"/>
      <c r="AF306" s="1047"/>
      <c r="AG306" s="1047"/>
    </row>
    <row r="307" spans="1:33" s="1046" customFormat="1" ht="152.25" customHeight="1">
      <c r="A307" s="1041"/>
      <c r="B307" s="1042"/>
      <c r="C307" s="1147"/>
      <c r="D307" s="1130"/>
      <c r="E307" s="1131" t="s">
        <v>3025</v>
      </c>
      <c r="F307" s="1074">
        <v>0</v>
      </c>
      <c r="G307" s="1132">
        <v>25000</v>
      </c>
      <c r="H307" s="1074">
        <v>0</v>
      </c>
      <c r="I307" s="1074">
        <v>0</v>
      </c>
      <c r="J307" s="1074">
        <v>0</v>
      </c>
      <c r="K307" s="1085">
        <f t="shared" si="30"/>
        <v>25000</v>
      </c>
      <c r="L307" s="1153">
        <v>25</v>
      </c>
      <c r="M307" s="1153">
        <v>5</v>
      </c>
      <c r="N307" s="1203">
        <v>0</v>
      </c>
      <c r="O307" s="1153">
        <v>30</v>
      </c>
      <c r="P307" s="657" t="s">
        <v>240</v>
      </c>
      <c r="Q307" s="657" t="s">
        <v>220</v>
      </c>
      <c r="R307" s="106" t="s">
        <v>1680</v>
      </c>
      <c r="S307" s="1087" t="s">
        <v>3043</v>
      </c>
      <c r="T307" s="663" t="s">
        <v>1778</v>
      </c>
      <c r="U307" s="663">
        <v>6</v>
      </c>
      <c r="V307" s="663">
        <v>6.6</v>
      </c>
      <c r="W307" s="663" t="s">
        <v>34</v>
      </c>
      <c r="X307" s="656" t="s">
        <v>221</v>
      </c>
      <c r="Y307" s="657" t="s">
        <v>1747</v>
      </c>
      <c r="Z307" s="1047"/>
      <c r="AA307" s="1047"/>
      <c r="AB307" s="1047"/>
      <c r="AC307" s="1047"/>
      <c r="AD307" s="1047"/>
      <c r="AE307" s="1047"/>
      <c r="AF307" s="1047"/>
      <c r="AG307" s="1047"/>
    </row>
    <row r="308" spans="1:33" s="211" customFormat="1" ht="23.25" customHeight="1">
      <c r="A308" s="55"/>
      <c r="B308" s="56"/>
      <c r="C308" s="766">
        <v>114</v>
      </c>
      <c r="D308" s="489">
        <v>13</v>
      </c>
      <c r="E308" s="454" t="s">
        <v>1851</v>
      </c>
      <c r="F308" s="110">
        <v>0</v>
      </c>
      <c r="G308" s="72">
        <v>100000</v>
      </c>
      <c r="H308" s="110">
        <v>0</v>
      </c>
      <c r="I308" s="110">
        <v>0</v>
      </c>
      <c r="J308" s="110">
        <v>0</v>
      </c>
      <c r="K308" s="38">
        <f t="shared" si="30"/>
        <v>100000</v>
      </c>
      <c r="L308" s="439"/>
      <c r="M308" s="439"/>
      <c r="N308" s="443"/>
      <c r="O308" s="439"/>
      <c r="P308" s="66"/>
      <c r="Q308" s="66"/>
      <c r="R308" s="57"/>
      <c r="S308" s="415"/>
      <c r="T308" s="65"/>
      <c r="U308" s="40">
        <v>6</v>
      </c>
      <c r="V308" s="40">
        <v>6.6</v>
      </c>
      <c r="W308" s="40" t="s">
        <v>34</v>
      </c>
      <c r="X308" s="65" t="s">
        <v>221</v>
      </c>
      <c r="Y308" s="415" t="s">
        <v>1747</v>
      </c>
      <c r="Z308" s="210"/>
      <c r="AA308" s="210"/>
      <c r="AB308" s="210"/>
      <c r="AC308" s="210"/>
      <c r="AD308" s="210"/>
      <c r="AE308" s="210"/>
      <c r="AF308" s="210"/>
      <c r="AG308" s="210"/>
    </row>
    <row r="309" spans="1:33" s="1046" customFormat="1" ht="111.75" customHeight="1">
      <c r="A309" s="1041"/>
      <c r="B309" s="1042"/>
      <c r="C309" s="1147"/>
      <c r="D309" s="1130"/>
      <c r="E309" s="1131" t="s">
        <v>2728</v>
      </c>
      <c r="F309" s="1074">
        <v>0</v>
      </c>
      <c r="G309" s="1132">
        <v>25000</v>
      </c>
      <c r="H309" s="1074">
        <v>0</v>
      </c>
      <c r="I309" s="1074">
        <v>0</v>
      </c>
      <c r="J309" s="1074">
        <v>0</v>
      </c>
      <c r="K309" s="1085">
        <f t="shared" si="30"/>
        <v>25000</v>
      </c>
      <c r="L309" s="1153">
        <v>30</v>
      </c>
      <c r="M309" s="1203">
        <v>0</v>
      </c>
      <c r="N309" s="1203">
        <v>0</v>
      </c>
      <c r="O309" s="1153">
        <v>30</v>
      </c>
      <c r="P309" s="657" t="s">
        <v>240</v>
      </c>
      <c r="Q309" s="657" t="s">
        <v>220</v>
      </c>
      <c r="R309" s="106" t="s">
        <v>1705</v>
      </c>
      <c r="S309" s="1087" t="s">
        <v>3062</v>
      </c>
      <c r="T309" s="663" t="s">
        <v>1786</v>
      </c>
      <c r="U309" s="663">
        <v>6</v>
      </c>
      <c r="V309" s="663">
        <v>6.6</v>
      </c>
      <c r="W309" s="663" t="s">
        <v>34</v>
      </c>
      <c r="X309" s="663" t="s">
        <v>221</v>
      </c>
      <c r="Y309" s="1087" t="s">
        <v>1747</v>
      </c>
      <c r="Z309" s="1047"/>
      <c r="AA309" s="1047"/>
      <c r="AB309" s="1047"/>
      <c r="AC309" s="1047"/>
      <c r="AD309" s="1047"/>
      <c r="AE309" s="1047"/>
      <c r="AF309" s="1047"/>
      <c r="AG309" s="1047"/>
    </row>
    <row r="310" spans="1:33" s="1046" customFormat="1" ht="114.75" customHeight="1">
      <c r="A310" s="1041"/>
      <c r="B310" s="1042"/>
      <c r="C310" s="1147"/>
      <c r="D310" s="1130"/>
      <c r="E310" s="1131" t="s">
        <v>3026</v>
      </c>
      <c r="F310" s="1074">
        <v>0</v>
      </c>
      <c r="G310" s="1132">
        <v>25000</v>
      </c>
      <c r="H310" s="1074">
        <v>0</v>
      </c>
      <c r="I310" s="1074">
        <v>0</v>
      </c>
      <c r="J310" s="1074">
        <v>0</v>
      </c>
      <c r="K310" s="1085">
        <f t="shared" si="30"/>
        <v>25000</v>
      </c>
      <c r="L310" s="1153">
        <v>30</v>
      </c>
      <c r="M310" s="1203">
        <v>0</v>
      </c>
      <c r="N310" s="1203">
        <v>0</v>
      </c>
      <c r="O310" s="1153">
        <v>30</v>
      </c>
      <c r="P310" s="657" t="s">
        <v>240</v>
      </c>
      <c r="Q310" s="657" t="s">
        <v>220</v>
      </c>
      <c r="R310" s="106" t="s">
        <v>1656</v>
      </c>
      <c r="S310" s="1087" t="s">
        <v>3062</v>
      </c>
      <c r="T310" s="663" t="s">
        <v>1786</v>
      </c>
      <c r="U310" s="663">
        <v>6</v>
      </c>
      <c r="V310" s="663">
        <v>6.6</v>
      </c>
      <c r="W310" s="663" t="s">
        <v>34</v>
      </c>
      <c r="X310" s="663" t="s">
        <v>221</v>
      </c>
      <c r="Y310" s="1087" t="s">
        <v>1747</v>
      </c>
      <c r="Z310" s="1047"/>
      <c r="AA310" s="1047"/>
      <c r="AB310" s="1047"/>
      <c r="AC310" s="1047"/>
      <c r="AD310" s="1047"/>
      <c r="AE310" s="1047"/>
      <c r="AF310" s="1047"/>
      <c r="AG310" s="1047"/>
    </row>
    <row r="311" spans="1:33" s="1046" customFormat="1" ht="111.75" customHeight="1">
      <c r="A311" s="1041"/>
      <c r="B311" s="1042"/>
      <c r="C311" s="1147"/>
      <c r="D311" s="1130"/>
      <c r="E311" s="1131" t="s">
        <v>3024</v>
      </c>
      <c r="F311" s="1074">
        <v>0</v>
      </c>
      <c r="G311" s="1132">
        <v>25000</v>
      </c>
      <c r="H311" s="1074">
        <v>0</v>
      </c>
      <c r="I311" s="1074">
        <v>0</v>
      </c>
      <c r="J311" s="1074">
        <v>0</v>
      </c>
      <c r="K311" s="1085">
        <f t="shared" si="30"/>
        <v>25000</v>
      </c>
      <c r="L311" s="1153">
        <v>30</v>
      </c>
      <c r="M311" s="1203">
        <v>0</v>
      </c>
      <c r="N311" s="1203">
        <v>0</v>
      </c>
      <c r="O311" s="1153">
        <v>30</v>
      </c>
      <c r="P311" s="657" t="s">
        <v>240</v>
      </c>
      <c r="Q311" s="657" t="s">
        <v>220</v>
      </c>
      <c r="R311" s="106" t="s">
        <v>1708</v>
      </c>
      <c r="S311" s="1087" t="s">
        <v>3062</v>
      </c>
      <c r="T311" s="663" t="s">
        <v>1786</v>
      </c>
      <c r="U311" s="663">
        <v>6</v>
      </c>
      <c r="V311" s="663">
        <v>6.6</v>
      </c>
      <c r="W311" s="663" t="s">
        <v>34</v>
      </c>
      <c r="X311" s="663" t="s">
        <v>221</v>
      </c>
      <c r="Y311" s="1087" t="s">
        <v>1747</v>
      </c>
      <c r="Z311" s="1047"/>
      <c r="AA311" s="1047"/>
      <c r="AB311" s="1047"/>
      <c r="AC311" s="1047"/>
      <c r="AD311" s="1047"/>
      <c r="AE311" s="1047"/>
      <c r="AF311" s="1047"/>
      <c r="AG311" s="1047"/>
    </row>
    <row r="312" spans="1:33" s="1046" customFormat="1" ht="107.25" customHeight="1">
      <c r="A312" s="1041"/>
      <c r="B312" s="1042"/>
      <c r="C312" s="1147"/>
      <c r="D312" s="1130"/>
      <c r="E312" s="1131" t="s">
        <v>3027</v>
      </c>
      <c r="F312" s="1074">
        <v>0</v>
      </c>
      <c r="G312" s="1132">
        <v>25000</v>
      </c>
      <c r="H312" s="1074">
        <v>0</v>
      </c>
      <c r="I312" s="1074">
        <v>0</v>
      </c>
      <c r="J312" s="1074">
        <v>0</v>
      </c>
      <c r="K312" s="1085">
        <f t="shared" si="30"/>
        <v>25000</v>
      </c>
      <c r="L312" s="1153">
        <v>30</v>
      </c>
      <c r="M312" s="1203">
        <v>0</v>
      </c>
      <c r="N312" s="1203">
        <v>0</v>
      </c>
      <c r="O312" s="1153">
        <v>30</v>
      </c>
      <c r="P312" s="657" t="s">
        <v>240</v>
      </c>
      <c r="Q312" s="657" t="s">
        <v>220</v>
      </c>
      <c r="R312" s="106" t="s">
        <v>1674</v>
      </c>
      <c r="S312" s="1087" t="s">
        <v>3062</v>
      </c>
      <c r="T312" s="663" t="s">
        <v>1786</v>
      </c>
      <c r="U312" s="663">
        <v>6</v>
      </c>
      <c r="V312" s="663">
        <v>6.6</v>
      </c>
      <c r="W312" s="663" t="s">
        <v>34</v>
      </c>
      <c r="X312" s="663" t="s">
        <v>221</v>
      </c>
      <c r="Y312" s="1087" t="s">
        <v>1747</v>
      </c>
      <c r="Z312" s="1047"/>
      <c r="AA312" s="1047"/>
      <c r="AB312" s="1047"/>
      <c r="AC312" s="1047"/>
      <c r="AD312" s="1047"/>
      <c r="AE312" s="1047"/>
      <c r="AF312" s="1047"/>
      <c r="AG312" s="1047"/>
    </row>
    <row r="313" spans="1:33" s="211" customFormat="1">
      <c r="A313" s="55"/>
      <c r="B313" s="56"/>
      <c r="C313" s="766">
        <v>115</v>
      </c>
      <c r="D313" s="489">
        <v>14</v>
      </c>
      <c r="E313" s="454" t="s">
        <v>1852</v>
      </c>
      <c r="F313" s="110">
        <v>0</v>
      </c>
      <c r="G313" s="72">
        <v>100000</v>
      </c>
      <c r="H313" s="110">
        <v>0</v>
      </c>
      <c r="I313" s="110">
        <v>0</v>
      </c>
      <c r="J313" s="110">
        <v>0</v>
      </c>
      <c r="K313" s="38">
        <f t="shared" si="30"/>
        <v>100000</v>
      </c>
      <c r="L313" s="439"/>
      <c r="M313" s="443"/>
      <c r="N313" s="443"/>
      <c r="O313" s="439"/>
      <c r="P313" s="105"/>
      <c r="Q313" s="105"/>
      <c r="R313" s="57"/>
      <c r="S313" s="1087"/>
      <c r="T313" s="663"/>
      <c r="U313" s="40">
        <v>6</v>
      </c>
      <c r="V313" s="40">
        <v>6.6</v>
      </c>
      <c r="W313" s="40" t="s">
        <v>34</v>
      </c>
      <c r="X313" s="65" t="s">
        <v>221</v>
      </c>
      <c r="Y313" s="415" t="s">
        <v>1747</v>
      </c>
      <c r="Z313" s="210"/>
      <c r="AA313" s="210"/>
      <c r="AB313" s="210"/>
      <c r="AC313" s="210"/>
      <c r="AD313" s="210"/>
      <c r="AE313" s="210"/>
      <c r="AF313" s="210"/>
      <c r="AG313" s="210"/>
    </row>
    <row r="314" spans="1:33" s="1046" customFormat="1" ht="108.75" customHeight="1">
      <c r="A314" s="1041"/>
      <c r="B314" s="1042"/>
      <c r="C314" s="1147"/>
      <c r="D314" s="1130"/>
      <c r="E314" s="1131" t="s">
        <v>3023</v>
      </c>
      <c r="F314" s="1074">
        <v>0</v>
      </c>
      <c r="G314" s="1132">
        <v>20000</v>
      </c>
      <c r="H314" s="1074">
        <v>0</v>
      </c>
      <c r="I314" s="1074">
        <v>0</v>
      </c>
      <c r="J314" s="1074">
        <v>0</v>
      </c>
      <c r="K314" s="1085">
        <f t="shared" si="30"/>
        <v>20000</v>
      </c>
      <c r="L314" s="1153">
        <v>30</v>
      </c>
      <c r="M314" s="1203">
        <v>0</v>
      </c>
      <c r="N314" s="1203">
        <v>0</v>
      </c>
      <c r="O314" s="1153">
        <v>30</v>
      </c>
      <c r="P314" s="657" t="s">
        <v>240</v>
      </c>
      <c r="Q314" s="657" t="s">
        <v>220</v>
      </c>
      <c r="R314" s="106" t="s">
        <v>1648</v>
      </c>
      <c r="S314" s="1087" t="s">
        <v>3063</v>
      </c>
      <c r="T314" s="663" t="s">
        <v>1807</v>
      </c>
      <c r="U314" s="663">
        <v>6</v>
      </c>
      <c r="V314" s="663">
        <v>6.6</v>
      </c>
      <c r="W314" s="663" t="s">
        <v>34</v>
      </c>
      <c r="X314" s="663" t="s">
        <v>221</v>
      </c>
      <c r="Y314" s="1087" t="s">
        <v>1747</v>
      </c>
      <c r="Z314" s="1047"/>
      <c r="AA314" s="1047"/>
      <c r="AB314" s="1047"/>
      <c r="AC314" s="1047"/>
      <c r="AD314" s="1047"/>
      <c r="AE314" s="1047"/>
      <c r="AF314" s="1047"/>
      <c r="AG314" s="1047"/>
    </row>
    <row r="315" spans="1:33" s="1046" customFormat="1" ht="100.5" customHeight="1">
      <c r="A315" s="1041"/>
      <c r="B315" s="1042"/>
      <c r="C315" s="1147"/>
      <c r="D315" s="1130"/>
      <c r="E315" s="1131" t="s">
        <v>3026</v>
      </c>
      <c r="F315" s="1074">
        <v>0</v>
      </c>
      <c r="G315" s="1132">
        <v>50000</v>
      </c>
      <c r="H315" s="1074">
        <v>0</v>
      </c>
      <c r="I315" s="1074">
        <v>0</v>
      </c>
      <c r="J315" s="1074">
        <v>0</v>
      </c>
      <c r="K315" s="1085">
        <f t="shared" si="30"/>
        <v>50000</v>
      </c>
      <c r="L315" s="1153">
        <v>30</v>
      </c>
      <c r="M315" s="1203">
        <v>0</v>
      </c>
      <c r="N315" s="1203">
        <v>0</v>
      </c>
      <c r="O315" s="1153">
        <v>30</v>
      </c>
      <c r="P315" s="657" t="s">
        <v>240</v>
      </c>
      <c r="Q315" s="657" t="s">
        <v>220</v>
      </c>
      <c r="R315" s="106" t="s">
        <v>1648</v>
      </c>
      <c r="S315" s="1087" t="s">
        <v>3063</v>
      </c>
      <c r="T315" s="663" t="s">
        <v>1807</v>
      </c>
      <c r="U315" s="663">
        <v>6</v>
      </c>
      <c r="V315" s="663">
        <v>6.6</v>
      </c>
      <c r="W315" s="663" t="s">
        <v>34</v>
      </c>
      <c r="X315" s="663" t="s">
        <v>221</v>
      </c>
      <c r="Y315" s="1087" t="s">
        <v>1747</v>
      </c>
      <c r="Z315" s="1047"/>
      <c r="AA315" s="1047"/>
      <c r="AB315" s="1047"/>
      <c r="AC315" s="1047"/>
      <c r="AD315" s="1047"/>
      <c r="AE315" s="1047"/>
      <c r="AF315" s="1047"/>
      <c r="AG315" s="1047"/>
    </row>
    <row r="316" spans="1:33" s="1046" customFormat="1" ht="99" customHeight="1">
      <c r="A316" s="1041"/>
      <c r="B316" s="1042"/>
      <c r="C316" s="1147"/>
      <c r="D316" s="1130"/>
      <c r="E316" s="1131" t="s">
        <v>3024</v>
      </c>
      <c r="F316" s="1074">
        <v>0</v>
      </c>
      <c r="G316" s="1132">
        <v>30000</v>
      </c>
      <c r="H316" s="1074">
        <v>0</v>
      </c>
      <c r="I316" s="1074">
        <v>0</v>
      </c>
      <c r="J316" s="1074">
        <v>0</v>
      </c>
      <c r="K316" s="1085">
        <f t="shared" si="30"/>
        <v>30000</v>
      </c>
      <c r="L316" s="1153">
        <v>30</v>
      </c>
      <c r="M316" s="1203">
        <v>0</v>
      </c>
      <c r="N316" s="1203">
        <v>0</v>
      </c>
      <c r="O316" s="1153">
        <v>30</v>
      </c>
      <c r="P316" s="657" t="s">
        <v>240</v>
      </c>
      <c r="Q316" s="657" t="s">
        <v>220</v>
      </c>
      <c r="R316" s="106" t="s">
        <v>1705</v>
      </c>
      <c r="S316" s="1087" t="s">
        <v>3063</v>
      </c>
      <c r="T316" s="663" t="s">
        <v>1807</v>
      </c>
      <c r="U316" s="663">
        <v>6</v>
      </c>
      <c r="V316" s="663">
        <v>6.6</v>
      </c>
      <c r="W316" s="663" t="s">
        <v>34</v>
      </c>
      <c r="X316" s="663" t="s">
        <v>221</v>
      </c>
      <c r="Y316" s="1087" t="s">
        <v>1747</v>
      </c>
      <c r="Z316" s="1047"/>
      <c r="AA316" s="1047"/>
      <c r="AB316" s="1047"/>
      <c r="AC316" s="1047"/>
      <c r="AD316" s="1047"/>
      <c r="AE316" s="1047"/>
      <c r="AF316" s="1047"/>
      <c r="AG316" s="1047"/>
    </row>
    <row r="317" spans="1:33" s="211" customFormat="1" ht="46.5" customHeight="1">
      <c r="A317" s="55"/>
      <c r="B317" s="56"/>
      <c r="C317" s="766">
        <v>116</v>
      </c>
      <c r="D317" s="489">
        <v>15</v>
      </c>
      <c r="E317" s="454" t="s">
        <v>3812</v>
      </c>
      <c r="F317" s="110">
        <v>0</v>
      </c>
      <c r="G317" s="72">
        <v>50000</v>
      </c>
      <c r="H317" s="110">
        <v>0</v>
      </c>
      <c r="I317" s="110">
        <v>0</v>
      </c>
      <c r="J317" s="110">
        <v>0</v>
      </c>
      <c r="K317" s="38">
        <f t="shared" si="30"/>
        <v>50000</v>
      </c>
      <c r="L317" s="439"/>
      <c r="M317" s="443"/>
      <c r="N317" s="443"/>
      <c r="O317" s="439"/>
      <c r="P317" s="66"/>
      <c r="Q317" s="66"/>
      <c r="R317" s="57"/>
      <c r="S317" s="415"/>
      <c r="T317" s="65"/>
      <c r="U317" s="40">
        <v>6</v>
      </c>
      <c r="V317" s="40">
        <v>6.6</v>
      </c>
      <c r="W317" s="40" t="s">
        <v>34</v>
      </c>
      <c r="X317" s="65" t="s">
        <v>221</v>
      </c>
      <c r="Y317" s="415" t="s">
        <v>1747</v>
      </c>
      <c r="Z317" s="210"/>
      <c r="AA317" s="210"/>
      <c r="AB317" s="210"/>
      <c r="AC317" s="210"/>
      <c r="AD317" s="210"/>
      <c r="AE317" s="210"/>
      <c r="AF317" s="210"/>
      <c r="AG317" s="210"/>
    </row>
    <row r="318" spans="1:33" s="1046" customFormat="1" ht="111.75" customHeight="1">
      <c r="A318" s="1041"/>
      <c r="B318" s="1042"/>
      <c r="C318" s="1147"/>
      <c r="D318" s="1130"/>
      <c r="E318" s="1131" t="s">
        <v>3023</v>
      </c>
      <c r="F318" s="1074">
        <v>0</v>
      </c>
      <c r="G318" s="1132">
        <v>25000</v>
      </c>
      <c r="H318" s="1074">
        <v>0</v>
      </c>
      <c r="I318" s="1074">
        <v>0</v>
      </c>
      <c r="J318" s="1074">
        <v>0</v>
      </c>
      <c r="K318" s="1085">
        <f t="shared" si="30"/>
        <v>25000</v>
      </c>
      <c r="L318" s="1153">
        <v>30</v>
      </c>
      <c r="M318" s="1203">
        <v>0</v>
      </c>
      <c r="N318" s="1203">
        <v>0</v>
      </c>
      <c r="O318" s="1153">
        <v>30</v>
      </c>
      <c r="P318" s="657" t="s">
        <v>240</v>
      </c>
      <c r="Q318" s="657" t="s">
        <v>220</v>
      </c>
      <c r="R318" s="106" t="s">
        <v>1648</v>
      </c>
      <c r="S318" s="1087" t="s">
        <v>1810</v>
      </c>
      <c r="T318" s="663" t="s">
        <v>1811</v>
      </c>
      <c r="U318" s="663">
        <v>6</v>
      </c>
      <c r="V318" s="663">
        <v>6.6</v>
      </c>
      <c r="W318" s="663" t="s">
        <v>34</v>
      </c>
      <c r="X318" s="663" t="s">
        <v>221</v>
      </c>
      <c r="Y318" s="1087" t="s">
        <v>1747</v>
      </c>
      <c r="Z318" s="1047"/>
      <c r="AA318" s="1047"/>
      <c r="AB318" s="1047"/>
      <c r="AC318" s="1047"/>
      <c r="AD318" s="1047"/>
      <c r="AE318" s="1047"/>
      <c r="AF318" s="1047"/>
      <c r="AG318" s="1047"/>
    </row>
    <row r="319" spans="1:33" s="1046" customFormat="1" ht="107.25" customHeight="1">
      <c r="A319" s="1041"/>
      <c r="B319" s="1042"/>
      <c r="C319" s="1147"/>
      <c r="D319" s="1130"/>
      <c r="E319" s="1131" t="s">
        <v>3026</v>
      </c>
      <c r="F319" s="1074">
        <v>0</v>
      </c>
      <c r="G319" s="1132">
        <v>25000</v>
      </c>
      <c r="H319" s="1074">
        <v>0</v>
      </c>
      <c r="I319" s="1074">
        <v>0</v>
      </c>
      <c r="J319" s="1074">
        <v>0</v>
      </c>
      <c r="K319" s="1085">
        <f t="shared" si="30"/>
        <v>25000</v>
      </c>
      <c r="L319" s="1153">
        <v>30</v>
      </c>
      <c r="M319" s="1203">
        <v>0</v>
      </c>
      <c r="N319" s="1203">
        <v>0</v>
      </c>
      <c r="O319" s="1153">
        <v>30</v>
      </c>
      <c r="P319" s="657" t="s">
        <v>240</v>
      </c>
      <c r="Q319" s="657" t="s">
        <v>220</v>
      </c>
      <c r="R319" s="106" t="s">
        <v>1648</v>
      </c>
      <c r="S319" s="1087" t="s">
        <v>1810</v>
      </c>
      <c r="T319" s="663" t="s">
        <v>1811</v>
      </c>
      <c r="U319" s="663">
        <v>6</v>
      </c>
      <c r="V319" s="663">
        <v>6.6</v>
      </c>
      <c r="W319" s="663" t="s">
        <v>34</v>
      </c>
      <c r="X319" s="663" t="s">
        <v>221</v>
      </c>
      <c r="Y319" s="1087" t="s">
        <v>1747</v>
      </c>
      <c r="Z319" s="1047"/>
      <c r="AA319" s="1047"/>
      <c r="AB319" s="1047"/>
      <c r="AC319" s="1047"/>
      <c r="AD319" s="1047"/>
      <c r="AE319" s="1047"/>
      <c r="AF319" s="1047"/>
      <c r="AG319" s="1047"/>
    </row>
    <row r="320" spans="1:33" s="211" customFormat="1" ht="23.25" customHeight="1">
      <c r="A320" s="55"/>
      <c r="B320" s="56"/>
      <c r="C320" s="766">
        <v>117</v>
      </c>
      <c r="D320" s="489">
        <v>16</v>
      </c>
      <c r="E320" s="454" t="s">
        <v>1853</v>
      </c>
      <c r="F320" s="110">
        <v>0</v>
      </c>
      <c r="G320" s="72">
        <v>50000</v>
      </c>
      <c r="H320" s="110">
        <v>0</v>
      </c>
      <c r="I320" s="110">
        <v>0</v>
      </c>
      <c r="J320" s="110">
        <v>0</v>
      </c>
      <c r="K320" s="38">
        <f t="shared" si="30"/>
        <v>50000</v>
      </c>
      <c r="L320" s="439"/>
      <c r="M320" s="443"/>
      <c r="N320" s="443"/>
      <c r="O320" s="439"/>
      <c r="P320" s="66"/>
      <c r="Q320" s="66"/>
      <c r="R320" s="57"/>
      <c r="S320" s="415"/>
      <c r="T320" s="65"/>
      <c r="U320" s="40">
        <v>6</v>
      </c>
      <c r="V320" s="40">
        <v>6.6</v>
      </c>
      <c r="W320" s="40" t="s">
        <v>34</v>
      </c>
      <c r="X320" s="65" t="s">
        <v>221</v>
      </c>
      <c r="Y320" s="415" t="s">
        <v>1747</v>
      </c>
      <c r="Z320" s="210"/>
      <c r="AA320" s="210"/>
      <c r="AB320" s="210"/>
      <c r="AC320" s="210"/>
      <c r="AD320" s="210"/>
      <c r="AE320" s="210"/>
      <c r="AF320" s="210"/>
      <c r="AG320" s="210"/>
    </row>
    <row r="321" spans="1:33" s="1046" customFormat="1" ht="109.5" customHeight="1">
      <c r="A321" s="1041"/>
      <c r="B321" s="1042"/>
      <c r="C321" s="1147"/>
      <c r="D321" s="1130"/>
      <c r="E321" s="1131" t="s">
        <v>3023</v>
      </c>
      <c r="F321" s="1074">
        <v>0</v>
      </c>
      <c r="G321" s="1132">
        <v>25000</v>
      </c>
      <c r="H321" s="1074">
        <v>0</v>
      </c>
      <c r="I321" s="1074">
        <v>0</v>
      </c>
      <c r="J321" s="1074">
        <v>0</v>
      </c>
      <c r="K321" s="1085">
        <f t="shared" si="30"/>
        <v>25000</v>
      </c>
      <c r="L321" s="1153">
        <v>30</v>
      </c>
      <c r="M321" s="1203">
        <v>0</v>
      </c>
      <c r="N321" s="1203">
        <v>0</v>
      </c>
      <c r="O321" s="1153">
        <v>30</v>
      </c>
      <c r="P321" s="657" t="s">
        <v>240</v>
      </c>
      <c r="Q321" s="657" t="s">
        <v>220</v>
      </c>
      <c r="R321" s="106" t="s">
        <v>1648</v>
      </c>
      <c r="S321" s="1087" t="s">
        <v>1797</v>
      </c>
      <c r="T321" s="663" t="s">
        <v>1798</v>
      </c>
      <c r="U321" s="663">
        <v>6</v>
      </c>
      <c r="V321" s="663">
        <v>6.6</v>
      </c>
      <c r="W321" s="663" t="s">
        <v>34</v>
      </c>
      <c r="X321" s="663" t="s">
        <v>221</v>
      </c>
      <c r="Y321" s="1087" t="s">
        <v>1747</v>
      </c>
      <c r="Z321" s="1047"/>
      <c r="AA321" s="1047"/>
      <c r="AB321" s="1047"/>
      <c r="AC321" s="1047"/>
      <c r="AD321" s="1047"/>
      <c r="AE321" s="1047"/>
      <c r="AF321" s="1047"/>
      <c r="AG321" s="1047"/>
    </row>
    <row r="322" spans="1:33" s="1046" customFormat="1" ht="114" customHeight="1">
      <c r="A322" s="1041"/>
      <c r="B322" s="1042"/>
      <c r="C322" s="1147"/>
      <c r="D322" s="1130"/>
      <c r="E322" s="1131" t="s">
        <v>2716</v>
      </c>
      <c r="F322" s="1074">
        <v>0</v>
      </c>
      <c r="G322" s="1132">
        <v>25000</v>
      </c>
      <c r="H322" s="1074">
        <v>0</v>
      </c>
      <c r="I322" s="1074">
        <v>0</v>
      </c>
      <c r="J322" s="1074">
        <v>0</v>
      </c>
      <c r="K322" s="1085">
        <f t="shared" si="30"/>
        <v>25000</v>
      </c>
      <c r="L322" s="1153">
        <v>30</v>
      </c>
      <c r="M322" s="1203">
        <v>0</v>
      </c>
      <c r="N322" s="1203">
        <v>0</v>
      </c>
      <c r="O322" s="1153">
        <v>30</v>
      </c>
      <c r="P322" s="657" t="s">
        <v>240</v>
      </c>
      <c r="Q322" s="657" t="s">
        <v>220</v>
      </c>
      <c r="R322" s="106" t="s">
        <v>1731</v>
      </c>
      <c r="S322" s="1087" t="s">
        <v>1797</v>
      </c>
      <c r="T322" s="663" t="s">
        <v>1798</v>
      </c>
      <c r="U322" s="663">
        <v>6</v>
      </c>
      <c r="V322" s="663">
        <v>6.6</v>
      </c>
      <c r="W322" s="663" t="s">
        <v>34</v>
      </c>
      <c r="X322" s="663" t="s">
        <v>221</v>
      </c>
      <c r="Y322" s="1087" t="s">
        <v>1747</v>
      </c>
      <c r="Z322" s="1047"/>
      <c r="AA322" s="1047"/>
      <c r="AB322" s="1047"/>
      <c r="AC322" s="1047"/>
      <c r="AD322" s="1047"/>
      <c r="AE322" s="1047"/>
      <c r="AF322" s="1047"/>
      <c r="AG322" s="1047"/>
    </row>
    <row r="323" spans="1:33" s="211" customFormat="1" ht="46.5" customHeight="1">
      <c r="A323" s="55"/>
      <c r="B323" s="56"/>
      <c r="C323" s="766">
        <v>118</v>
      </c>
      <c r="D323" s="489">
        <v>17</v>
      </c>
      <c r="E323" s="454" t="s">
        <v>1854</v>
      </c>
      <c r="F323" s="110">
        <v>0</v>
      </c>
      <c r="G323" s="72">
        <v>50000</v>
      </c>
      <c r="H323" s="110">
        <v>0</v>
      </c>
      <c r="I323" s="110">
        <v>0</v>
      </c>
      <c r="J323" s="110">
        <v>0</v>
      </c>
      <c r="K323" s="38">
        <f t="shared" si="30"/>
        <v>50000</v>
      </c>
      <c r="L323" s="439"/>
      <c r="M323" s="439"/>
      <c r="N323" s="443"/>
      <c r="O323" s="439"/>
      <c r="P323" s="66"/>
      <c r="Q323" s="66"/>
      <c r="R323" s="57"/>
      <c r="S323" s="415"/>
      <c r="T323" s="65"/>
      <c r="U323" s="40">
        <v>6</v>
      </c>
      <c r="V323" s="40">
        <v>6.6</v>
      </c>
      <c r="W323" s="40" t="s">
        <v>34</v>
      </c>
      <c r="X323" s="65" t="s">
        <v>221</v>
      </c>
      <c r="Y323" s="415" t="s">
        <v>1747</v>
      </c>
      <c r="Z323" s="210"/>
      <c r="AA323" s="210"/>
      <c r="AB323" s="210"/>
      <c r="AC323" s="210"/>
      <c r="AD323" s="210"/>
      <c r="AE323" s="210"/>
      <c r="AF323" s="210"/>
      <c r="AG323" s="210"/>
    </row>
    <row r="324" spans="1:33" s="1046" customFormat="1" ht="108.75" customHeight="1">
      <c r="A324" s="1041"/>
      <c r="B324" s="1042"/>
      <c r="C324" s="1147"/>
      <c r="D324" s="1130"/>
      <c r="E324" s="1131" t="s">
        <v>2715</v>
      </c>
      <c r="F324" s="1074">
        <v>0</v>
      </c>
      <c r="G324" s="1132">
        <v>25000</v>
      </c>
      <c r="H324" s="1074">
        <v>0</v>
      </c>
      <c r="I324" s="1074">
        <v>0</v>
      </c>
      <c r="J324" s="1074">
        <v>0</v>
      </c>
      <c r="K324" s="1085">
        <f t="shared" si="30"/>
        <v>25000</v>
      </c>
      <c r="L324" s="1153">
        <v>30</v>
      </c>
      <c r="M324" s="1153">
        <v>5</v>
      </c>
      <c r="N324" s="1203">
        <v>0</v>
      </c>
      <c r="O324" s="1153">
        <v>35</v>
      </c>
      <c r="P324" s="657" t="s">
        <v>240</v>
      </c>
      <c r="Q324" s="657" t="s">
        <v>220</v>
      </c>
      <c r="R324" s="106" t="s">
        <v>1674</v>
      </c>
      <c r="S324" s="1087" t="s">
        <v>3064</v>
      </c>
      <c r="T324" s="663" t="s">
        <v>1842</v>
      </c>
      <c r="U324" s="663">
        <v>6</v>
      </c>
      <c r="V324" s="663">
        <v>6.6</v>
      </c>
      <c r="W324" s="663" t="s">
        <v>34</v>
      </c>
      <c r="X324" s="663" t="s">
        <v>221</v>
      </c>
      <c r="Y324" s="1087" t="s">
        <v>1747</v>
      </c>
      <c r="Z324" s="1047"/>
      <c r="AA324" s="1047"/>
      <c r="AB324" s="1047"/>
      <c r="AC324" s="1047"/>
      <c r="AD324" s="1047"/>
      <c r="AE324" s="1047"/>
      <c r="AF324" s="1047"/>
      <c r="AG324" s="1047"/>
    </row>
    <row r="325" spans="1:33" s="1046" customFormat="1" ht="107.25" customHeight="1">
      <c r="A325" s="1041"/>
      <c r="B325" s="1042"/>
      <c r="C325" s="1147"/>
      <c r="D325" s="1130"/>
      <c r="E325" s="1131" t="s">
        <v>3028</v>
      </c>
      <c r="F325" s="1074">
        <v>0</v>
      </c>
      <c r="G325" s="1132">
        <v>25000</v>
      </c>
      <c r="H325" s="1074">
        <v>0</v>
      </c>
      <c r="I325" s="1074">
        <v>0</v>
      </c>
      <c r="J325" s="1074">
        <v>0</v>
      </c>
      <c r="K325" s="1085">
        <f t="shared" si="30"/>
        <v>25000</v>
      </c>
      <c r="L325" s="1153">
        <v>30</v>
      </c>
      <c r="M325" s="1153">
        <v>5</v>
      </c>
      <c r="N325" s="1203">
        <v>0</v>
      </c>
      <c r="O325" s="1153">
        <v>35</v>
      </c>
      <c r="P325" s="657" t="s">
        <v>240</v>
      </c>
      <c r="Q325" s="657" t="s">
        <v>220</v>
      </c>
      <c r="R325" s="106" t="s">
        <v>1680</v>
      </c>
      <c r="S325" s="1087" t="s">
        <v>3064</v>
      </c>
      <c r="T325" s="663" t="s">
        <v>1842</v>
      </c>
      <c r="U325" s="663">
        <v>6</v>
      </c>
      <c r="V325" s="663">
        <v>6.6</v>
      </c>
      <c r="W325" s="663" t="s">
        <v>34</v>
      </c>
      <c r="X325" s="663" t="s">
        <v>221</v>
      </c>
      <c r="Y325" s="1087" t="s">
        <v>1747</v>
      </c>
      <c r="Z325" s="1047"/>
      <c r="AA325" s="1047"/>
      <c r="AB325" s="1047"/>
      <c r="AC325" s="1047"/>
      <c r="AD325" s="1047"/>
      <c r="AE325" s="1047"/>
      <c r="AF325" s="1047"/>
      <c r="AG325" s="1047"/>
    </row>
    <row r="326" spans="1:33" s="211" customFormat="1" ht="46.5" customHeight="1">
      <c r="A326" s="55"/>
      <c r="B326" s="56"/>
      <c r="C326" s="766">
        <v>119</v>
      </c>
      <c r="D326" s="489">
        <v>18</v>
      </c>
      <c r="E326" s="454" t="s">
        <v>1855</v>
      </c>
      <c r="F326" s="110">
        <v>0</v>
      </c>
      <c r="G326" s="72">
        <v>50000</v>
      </c>
      <c r="H326" s="110">
        <v>0</v>
      </c>
      <c r="I326" s="110">
        <v>0</v>
      </c>
      <c r="J326" s="110">
        <v>0</v>
      </c>
      <c r="K326" s="38">
        <f t="shared" si="30"/>
        <v>50000</v>
      </c>
      <c r="L326" s="439"/>
      <c r="M326" s="439"/>
      <c r="N326" s="443"/>
      <c r="O326" s="439"/>
      <c r="P326" s="66"/>
      <c r="Q326" s="66"/>
      <c r="R326" s="57"/>
      <c r="S326" s="415"/>
      <c r="T326" s="65"/>
      <c r="U326" s="40">
        <v>6</v>
      </c>
      <c r="V326" s="40">
        <v>6.6</v>
      </c>
      <c r="W326" s="40" t="s">
        <v>34</v>
      </c>
      <c r="X326" s="65" t="s">
        <v>221</v>
      </c>
      <c r="Y326" s="415" t="s">
        <v>1747</v>
      </c>
      <c r="Z326" s="210"/>
      <c r="AA326" s="210"/>
      <c r="AB326" s="210"/>
      <c r="AC326" s="210"/>
      <c r="AD326" s="210"/>
      <c r="AE326" s="210"/>
      <c r="AF326" s="210"/>
      <c r="AG326" s="210"/>
    </row>
    <row r="327" spans="1:33" s="1046" customFormat="1" ht="112.5" customHeight="1">
      <c r="A327" s="1041"/>
      <c r="B327" s="1042"/>
      <c r="C327" s="1147"/>
      <c r="D327" s="1130"/>
      <c r="E327" s="1131" t="s">
        <v>3023</v>
      </c>
      <c r="F327" s="1074">
        <v>0</v>
      </c>
      <c r="G327" s="1132">
        <v>25000</v>
      </c>
      <c r="H327" s="1074">
        <v>0</v>
      </c>
      <c r="I327" s="1074">
        <v>0</v>
      </c>
      <c r="J327" s="1074">
        <v>0</v>
      </c>
      <c r="K327" s="1085">
        <f t="shared" si="30"/>
        <v>25000</v>
      </c>
      <c r="L327" s="1153">
        <v>30</v>
      </c>
      <c r="M327" s="1203">
        <v>0</v>
      </c>
      <c r="N327" s="1203">
        <v>0</v>
      </c>
      <c r="O327" s="1153">
        <v>30</v>
      </c>
      <c r="P327" s="657" t="s">
        <v>240</v>
      </c>
      <c r="Q327" s="657" t="s">
        <v>220</v>
      </c>
      <c r="R327" s="106" t="s">
        <v>1648</v>
      </c>
      <c r="S327" s="1087" t="s">
        <v>1757</v>
      </c>
      <c r="T327" s="663" t="s">
        <v>1758</v>
      </c>
      <c r="U327" s="663">
        <v>6</v>
      </c>
      <c r="V327" s="663">
        <v>6.6</v>
      </c>
      <c r="W327" s="663" t="s">
        <v>34</v>
      </c>
      <c r="X327" s="663" t="s">
        <v>221</v>
      </c>
      <c r="Y327" s="1087" t="s">
        <v>1747</v>
      </c>
      <c r="Z327" s="1047"/>
      <c r="AA327" s="1047"/>
      <c r="AB327" s="1047"/>
      <c r="AC327" s="1047"/>
      <c r="AD327" s="1047"/>
      <c r="AE327" s="1047"/>
      <c r="AF327" s="1047"/>
      <c r="AG327" s="1047"/>
    </row>
    <row r="328" spans="1:33" s="1046" customFormat="1" ht="148.5" customHeight="1">
      <c r="A328" s="1041"/>
      <c r="B328" s="1042"/>
      <c r="C328" s="1147"/>
      <c r="D328" s="1130"/>
      <c r="E328" s="1131" t="s">
        <v>3026</v>
      </c>
      <c r="F328" s="1074">
        <v>0</v>
      </c>
      <c r="G328" s="1132">
        <v>25000</v>
      </c>
      <c r="H328" s="1074">
        <v>0</v>
      </c>
      <c r="I328" s="1074">
        <v>0</v>
      </c>
      <c r="J328" s="1074">
        <v>0</v>
      </c>
      <c r="K328" s="1085">
        <f t="shared" si="30"/>
        <v>25000</v>
      </c>
      <c r="L328" s="1153">
        <v>30</v>
      </c>
      <c r="M328" s="1203">
        <v>0</v>
      </c>
      <c r="N328" s="1203">
        <v>0</v>
      </c>
      <c r="O328" s="1153">
        <v>30</v>
      </c>
      <c r="P328" s="657" t="s">
        <v>240</v>
      </c>
      <c r="Q328" s="657" t="s">
        <v>220</v>
      </c>
      <c r="R328" s="106" t="s">
        <v>1705</v>
      </c>
      <c r="S328" s="1087" t="s">
        <v>1757</v>
      </c>
      <c r="T328" s="663" t="s">
        <v>1758</v>
      </c>
      <c r="U328" s="663">
        <v>6</v>
      </c>
      <c r="V328" s="663">
        <v>6.6</v>
      </c>
      <c r="W328" s="663" t="s">
        <v>34</v>
      </c>
      <c r="X328" s="663" t="s">
        <v>221</v>
      </c>
      <c r="Y328" s="1087" t="s">
        <v>1747</v>
      </c>
      <c r="Z328" s="1047"/>
      <c r="AA328" s="1047"/>
      <c r="AB328" s="1047"/>
      <c r="AC328" s="1047"/>
      <c r="AD328" s="1047"/>
      <c r="AE328" s="1047"/>
      <c r="AF328" s="1047"/>
      <c r="AG328" s="1047"/>
    </row>
    <row r="329" spans="1:33" s="211" customFormat="1" ht="23.25" customHeight="1">
      <c r="A329" s="55"/>
      <c r="B329" s="56"/>
      <c r="C329" s="766">
        <v>120</v>
      </c>
      <c r="D329" s="489">
        <v>19</v>
      </c>
      <c r="E329" s="454" t="s">
        <v>1856</v>
      </c>
      <c r="F329" s="110">
        <v>0</v>
      </c>
      <c r="G329" s="72">
        <v>50000</v>
      </c>
      <c r="H329" s="110">
        <v>0</v>
      </c>
      <c r="I329" s="110">
        <v>0</v>
      </c>
      <c r="J329" s="110">
        <v>0</v>
      </c>
      <c r="K329" s="38">
        <f t="shared" si="30"/>
        <v>50000</v>
      </c>
      <c r="L329" s="439"/>
      <c r="M329" s="443"/>
      <c r="N329" s="443"/>
      <c r="O329" s="439"/>
      <c r="P329" s="66"/>
      <c r="Q329" s="66"/>
      <c r="R329" s="57"/>
      <c r="S329" s="415"/>
      <c r="T329" s="65"/>
      <c r="U329" s="40">
        <v>6</v>
      </c>
      <c r="V329" s="40">
        <v>6.6</v>
      </c>
      <c r="W329" s="40" t="s">
        <v>34</v>
      </c>
      <c r="X329" s="65" t="s">
        <v>221</v>
      </c>
      <c r="Y329" s="415" t="s">
        <v>1747</v>
      </c>
      <c r="Z329" s="210"/>
      <c r="AA329" s="210"/>
      <c r="AB329" s="210"/>
      <c r="AC329" s="210"/>
      <c r="AD329" s="210"/>
      <c r="AE329" s="210"/>
      <c r="AF329" s="210"/>
      <c r="AG329" s="210"/>
    </row>
    <row r="330" spans="1:33" s="1046" customFormat="1" ht="112.5" customHeight="1">
      <c r="A330" s="1041"/>
      <c r="B330" s="1042"/>
      <c r="C330" s="1147"/>
      <c r="D330" s="1130"/>
      <c r="E330" s="1131" t="s">
        <v>2728</v>
      </c>
      <c r="F330" s="1074">
        <v>0</v>
      </c>
      <c r="G330" s="1132">
        <v>25000</v>
      </c>
      <c r="H330" s="1074">
        <v>0</v>
      </c>
      <c r="I330" s="1074">
        <v>0</v>
      </c>
      <c r="J330" s="1074">
        <v>0</v>
      </c>
      <c r="K330" s="1085">
        <f t="shared" si="30"/>
        <v>25000</v>
      </c>
      <c r="L330" s="1153">
        <v>40</v>
      </c>
      <c r="M330" s="1203">
        <v>0</v>
      </c>
      <c r="N330" s="1203">
        <v>0</v>
      </c>
      <c r="O330" s="1153">
        <v>40</v>
      </c>
      <c r="P330" s="105" t="s">
        <v>3035</v>
      </c>
      <c r="Q330" s="105" t="s">
        <v>406</v>
      </c>
      <c r="R330" s="106" t="s">
        <v>1680</v>
      </c>
      <c r="S330" s="1087" t="s">
        <v>1745</v>
      </c>
      <c r="T330" s="663" t="s">
        <v>1746</v>
      </c>
      <c r="U330" s="663">
        <v>6</v>
      </c>
      <c r="V330" s="663">
        <v>6.6</v>
      </c>
      <c r="W330" s="663" t="s">
        <v>34</v>
      </c>
      <c r="X330" s="663" t="s">
        <v>221</v>
      </c>
      <c r="Y330" s="1087" t="s">
        <v>1747</v>
      </c>
      <c r="Z330" s="1047"/>
      <c r="AA330" s="1047"/>
      <c r="AB330" s="1047"/>
      <c r="AC330" s="1047"/>
      <c r="AD330" s="1047"/>
      <c r="AE330" s="1047"/>
      <c r="AF330" s="1047"/>
      <c r="AG330" s="1047"/>
    </row>
    <row r="331" spans="1:33" s="1046" customFormat="1" ht="112.5" customHeight="1">
      <c r="A331" s="1041"/>
      <c r="B331" s="1042"/>
      <c r="C331" s="1147"/>
      <c r="D331" s="1130"/>
      <c r="E331" s="1131" t="s">
        <v>2716</v>
      </c>
      <c r="F331" s="1074">
        <v>0</v>
      </c>
      <c r="G331" s="1132">
        <v>25000</v>
      </c>
      <c r="H331" s="1074">
        <v>0</v>
      </c>
      <c r="I331" s="1074">
        <v>0</v>
      </c>
      <c r="J331" s="1074">
        <v>0</v>
      </c>
      <c r="K331" s="1085">
        <f t="shared" si="30"/>
        <v>25000</v>
      </c>
      <c r="L331" s="1153">
        <v>40</v>
      </c>
      <c r="M331" s="1273">
        <v>0</v>
      </c>
      <c r="N331" s="1273">
        <v>0</v>
      </c>
      <c r="O331" s="1273">
        <v>40</v>
      </c>
      <c r="P331" s="105" t="s">
        <v>3035</v>
      </c>
      <c r="Q331" s="105" t="s">
        <v>406</v>
      </c>
      <c r="R331" s="106" t="s">
        <v>1680</v>
      </c>
      <c r="S331" s="1087" t="s">
        <v>1745</v>
      </c>
      <c r="T331" s="663" t="s">
        <v>1746</v>
      </c>
      <c r="U331" s="663">
        <v>6</v>
      </c>
      <c r="V331" s="663">
        <v>6.6</v>
      </c>
      <c r="W331" s="663" t="s">
        <v>34</v>
      </c>
      <c r="X331" s="663" t="s">
        <v>221</v>
      </c>
      <c r="Y331" s="1087" t="s">
        <v>1747</v>
      </c>
      <c r="Z331" s="1047"/>
      <c r="AA331" s="1047"/>
      <c r="AB331" s="1047"/>
      <c r="AC331" s="1047"/>
      <c r="AD331" s="1047"/>
      <c r="AE331" s="1047"/>
      <c r="AF331" s="1047"/>
      <c r="AG331" s="1047"/>
    </row>
    <row r="332" spans="1:33" s="211" customFormat="1" ht="46.5" customHeight="1">
      <c r="A332" s="55"/>
      <c r="B332" s="56"/>
      <c r="C332" s="766">
        <v>121</v>
      </c>
      <c r="D332" s="489">
        <v>20</v>
      </c>
      <c r="E332" s="454" t="s">
        <v>3813</v>
      </c>
      <c r="F332" s="110">
        <v>0</v>
      </c>
      <c r="G332" s="72">
        <v>50000</v>
      </c>
      <c r="H332" s="110">
        <v>0</v>
      </c>
      <c r="I332" s="110">
        <v>0</v>
      </c>
      <c r="J332" s="110">
        <v>0</v>
      </c>
      <c r="K332" s="38">
        <f t="shared" si="30"/>
        <v>50000</v>
      </c>
      <c r="L332" s="439"/>
      <c r="M332" s="440"/>
      <c r="N332" s="440"/>
      <c r="O332" s="440"/>
      <c r="P332" s="66"/>
      <c r="Q332" s="66"/>
      <c r="R332" s="57"/>
      <c r="S332" s="415"/>
      <c r="T332" s="65"/>
      <c r="U332" s="40">
        <v>6</v>
      </c>
      <c r="V332" s="40">
        <v>6.6</v>
      </c>
      <c r="W332" s="40" t="s">
        <v>34</v>
      </c>
      <c r="X332" s="65" t="s">
        <v>221</v>
      </c>
      <c r="Y332" s="415" t="s">
        <v>1747</v>
      </c>
      <c r="Z332" s="210"/>
      <c r="AA332" s="210"/>
      <c r="AB332" s="210"/>
      <c r="AC332" s="210"/>
      <c r="AD332" s="210"/>
      <c r="AE332" s="210"/>
      <c r="AF332" s="210"/>
      <c r="AG332" s="210"/>
    </row>
    <row r="333" spans="1:33" s="1046" customFormat="1" ht="123.75" customHeight="1">
      <c r="A333" s="1041"/>
      <c r="B333" s="1042"/>
      <c r="C333" s="1147"/>
      <c r="D333" s="1130"/>
      <c r="E333" s="1131" t="s">
        <v>3023</v>
      </c>
      <c r="F333" s="1074">
        <v>0</v>
      </c>
      <c r="G333" s="1132">
        <v>25000</v>
      </c>
      <c r="H333" s="1074">
        <v>0</v>
      </c>
      <c r="I333" s="1074">
        <v>0</v>
      </c>
      <c r="J333" s="1074">
        <v>0</v>
      </c>
      <c r="K333" s="1085">
        <f t="shared" si="30"/>
        <v>25000</v>
      </c>
      <c r="L333" s="1153">
        <v>25</v>
      </c>
      <c r="M333" s="1273">
        <v>0</v>
      </c>
      <c r="N333" s="1273">
        <v>0</v>
      </c>
      <c r="O333" s="1273">
        <v>25</v>
      </c>
      <c r="P333" s="105" t="s">
        <v>3035</v>
      </c>
      <c r="Q333" s="105" t="s">
        <v>406</v>
      </c>
      <c r="R333" s="106" t="s">
        <v>1731</v>
      </c>
      <c r="S333" s="1087" t="s">
        <v>1793</v>
      </c>
      <c r="T333" s="663" t="s">
        <v>1794</v>
      </c>
      <c r="U333" s="663">
        <v>6</v>
      </c>
      <c r="V333" s="663">
        <v>6.6</v>
      </c>
      <c r="W333" s="663" t="s">
        <v>34</v>
      </c>
      <c r="X333" s="663" t="s">
        <v>221</v>
      </c>
      <c r="Y333" s="1087" t="s">
        <v>1747</v>
      </c>
      <c r="Z333" s="1047"/>
      <c r="AA333" s="1047"/>
      <c r="AB333" s="1047"/>
      <c r="AC333" s="1047"/>
      <c r="AD333" s="1047"/>
      <c r="AE333" s="1047"/>
      <c r="AF333" s="1047"/>
      <c r="AG333" s="1047"/>
    </row>
    <row r="334" spans="1:33" s="1046" customFormat="1" ht="123.75" customHeight="1">
      <c r="A334" s="1041"/>
      <c r="B334" s="1042"/>
      <c r="C334" s="1147"/>
      <c r="D334" s="1130"/>
      <c r="E334" s="1131" t="s">
        <v>2716</v>
      </c>
      <c r="F334" s="1074">
        <v>0</v>
      </c>
      <c r="G334" s="1132">
        <v>25000</v>
      </c>
      <c r="H334" s="1074">
        <v>0</v>
      </c>
      <c r="I334" s="1074">
        <v>0</v>
      </c>
      <c r="J334" s="1074">
        <v>0</v>
      </c>
      <c r="K334" s="1085">
        <f t="shared" si="30"/>
        <v>25000</v>
      </c>
      <c r="L334" s="1153">
        <v>25</v>
      </c>
      <c r="M334" s="1273">
        <v>0</v>
      </c>
      <c r="N334" s="1273">
        <v>0</v>
      </c>
      <c r="O334" s="1273">
        <v>25</v>
      </c>
      <c r="P334" s="105" t="s">
        <v>3035</v>
      </c>
      <c r="Q334" s="105" t="s">
        <v>406</v>
      </c>
      <c r="R334" s="106" t="s">
        <v>1731</v>
      </c>
      <c r="S334" s="1087" t="s">
        <v>1793</v>
      </c>
      <c r="T334" s="663" t="s">
        <v>1794</v>
      </c>
      <c r="U334" s="663">
        <v>6</v>
      </c>
      <c r="V334" s="663">
        <v>6.6</v>
      </c>
      <c r="W334" s="663" t="s">
        <v>34</v>
      </c>
      <c r="X334" s="663" t="s">
        <v>221</v>
      </c>
      <c r="Y334" s="1087" t="s">
        <v>1747</v>
      </c>
      <c r="Z334" s="1047"/>
      <c r="AA334" s="1047"/>
      <c r="AB334" s="1047"/>
      <c r="AC334" s="1047"/>
      <c r="AD334" s="1047"/>
      <c r="AE334" s="1047"/>
      <c r="AF334" s="1047"/>
      <c r="AG334" s="1047"/>
    </row>
    <row r="335" spans="1:33" s="211" customFormat="1" ht="46.5" customHeight="1">
      <c r="A335" s="55"/>
      <c r="B335" s="56"/>
      <c r="C335" s="766">
        <v>122</v>
      </c>
      <c r="D335" s="489">
        <v>21</v>
      </c>
      <c r="E335" s="454" t="s">
        <v>3814</v>
      </c>
      <c r="F335" s="110">
        <v>0</v>
      </c>
      <c r="G335" s="72">
        <v>50000</v>
      </c>
      <c r="H335" s="110">
        <v>0</v>
      </c>
      <c r="I335" s="110">
        <v>0</v>
      </c>
      <c r="J335" s="110">
        <v>0</v>
      </c>
      <c r="K335" s="38">
        <f t="shared" si="30"/>
        <v>50000</v>
      </c>
      <c r="L335" s="439"/>
      <c r="M335" s="439"/>
      <c r="N335" s="439"/>
      <c r="O335" s="439"/>
      <c r="P335" s="66"/>
      <c r="Q335" s="66"/>
      <c r="R335" s="57"/>
      <c r="S335" s="415"/>
      <c r="T335" s="65"/>
      <c r="U335" s="40">
        <v>6</v>
      </c>
      <c r="V335" s="40">
        <v>6.6</v>
      </c>
      <c r="W335" s="40" t="s">
        <v>34</v>
      </c>
      <c r="X335" s="65" t="s">
        <v>221</v>
      </c>
      <c r="Y335" s="415" t="s">
        <v>1747</v>
      </c>
      <c r="Z335" s="210"/>
      <c r="AA335" s="210"/>
      <c r="AB335" s="210"/>
      <c r="AC335" s="210"/>
      <c r="AD335" s="210"/>
      <c r="AE335" s="210"/>
      <c r="AF335" s="210"/>
      <c r="AG335" s="210"/>
    </row>
    <row r="336" spans="1:33" s="1046" customFormat="1" ht="122.25" customHeight="1">
      <c r="A336" s="1041"/>
      <c r="B336" s="1042"/>
      <c r="C336" s="1147"/>
      <c r="D336" s="1130"/>
      <c r="E336" s="1131" t="s">
        <v>3023</v>
      </c>
      <c r="F336" s="1074">
        <v>0</v>
      </c>
      <c r="G336" s="1132">
        <v>25000</v>
      </c>
      <c r="H336" s="1074">
        <v>0</v>
      </c>
      <c r="I336" s="1074">
        <v>0</v>
      </c>
      <c r="J336" s="1074">
        <v>0</v>
      </c>
      <c r="K336" s="1085">
        <f t="shared" si="30"/>
        <v>25000</v>
      </c>
      <c r="L336" s="1153">
        <v>25</v>
      </c>
      <c r="M336" s="1203">
        <v>0</v>
      </c>
      <c r="N336" s="1203">
        <v>0</v>
      </c>
      <c r="O336" s="1153">
        <v>25</v>
      </c>
      <c r="P336" s="105" t="s">
        <v>3035</v>
      </c>
      <c r="Q336" s="105" t="s">
        <v>406</v>
      </c>
      <c r="R336" s="106" t="s">
        <v>1731</v>
      </c>
      <c r="S336" s="1087" t="s">
        <v>1793</v>
      </c>
      <c r="T336" s="663" t="s">
        <v>1794</v>
      </c>
      <c r="U336" s="663">
        <v>6</v>
      </c>
      <c r="V336" s="663">
        <v>6.6</v>
      </c>
      <c r="W336" s="663" t="s">
        <v>34</v>
      </c>
      <c r="X336" s="663" t="s">
        <v>221</v>
      </c>
      <c r="Y336" s="1087" t="s">
        <v>1747</v>
      </c>
      <c r="Z336" s="1047"/>
      <c r="AA336" s="1047"/>
      <c r="AB336" s="1047"/>
      <c r="AC336" s="1047"/>
      <c r="AD336" s="1047"/>
      <c r="AE336" s="1047"/>
      <c r="AF336" s="1047"/>
      <c r="AG336" s="1047"/>
    </row>
    <row r="337" spans="1:36" s="1046" customFormat="1" ht="126" customHeight="1">
      <c r="A337" s="1041"/>
      <c r="B337" s="1042"/>
      <c r="C337" s="1147"/>
      <c r="D337" s="1130"/>
      <c r="E337" s="1131" t="s">
        <v>3026</v>
      </c>
      <c r="F337" s="1074">
        <v>0</v>
      </c>
      <c r="G337" s="1132">
        <v>25000</v>
      </c>
      <c r="H337" s="1074">
        <v>0</v>
      </c>
      <c r="I337" s="1074">
        <v>0</v>
      </c>
      <c r="J337" s="1074">
        <v>0</v>
      </c>
      <c r="K337" s="1085">
        <f t="shared" si="30"/>
        <v>25000</v>
      </c>
      <c r="L337" s="1153">
        <v>25</v>
      </c>
      <c r="M337" s="1203">
        <v>0</v>
      </c>
      <c r="N337" s="1203">
        <v>0</v>
      </c>
      <c r="O337" s="1153">
        <v>25</v>
      </c>
      <c r="P337" s="105" t="s">
        <v>3035</v>
      </c>
      <c r="Q337" s="105" t="s">
        <v>406</v>
      </c>
      <c r="R337" s="106" t="s">
        <v>1731</v>
      </c>
      <c r="S337" s="1087" t="s">
        <v>1793</v>
      </c>
      <c r="T337" s="663" t="s">
        <v>1794</v>
      </c>
      <c r="U337" s="663">
        <v>6</v>
      </c>
      <c r="V337" s="663">
        <v>6.6</v>
      </c>
      <c r="W337" s="663" t="s">
        <v>34</v>
      </c>
      <c r="X337" s="663" t="s">
        <v>221</v>
      </c>
      <c r="Y337" s="1087" t="s">
        <v>1747</v>
      </c>
      <c r="Z337" s="1047"/>
      <c r="AA337" s="1047"/>
      <c r="AB337" s="1047"/>
      <c r="AC337" s="1047"/>
      <c r="AD337" s="1047"/>
      <c r="AE337" s="1047"/>
      <c r="AF337" s="1047"/>
      <c r="AG337" s="1047"/>
    </row>
    <row r="338" spans="1:36" s="211" customFormat="1" ht="46.5" customHeight="1">
      <c r="A338" s="55"/>
      <c r="B338" s="56"/>
      <c r="C338" s="766">
        <v>123</v>
      </c>
      <c r="D338" s="489">
        <v>22</v>
      </c>
      <c r="E338" s="454" t="s">
        <v>3815</v>
      </c>
      <c r="F338" s="110">
        <v>0</v>
      </c>
      <c r="G338" s="72">
        <v>50000</v>
      </c>
      <c r="H338" s="110">
        <v>0</v>
      </c>
      <c r="I338" s="110">
        <v>0</v>
      </c>
      <c r="J338" s="110">
        <v>0</v>
      </c>
      <c r="K338" s="38">
        <f t="shared" si="30"/>
        <v>50000</v>
      </c>
      <c r="L338" s="439"/>
      <c r="M338" s="443"/>
      <c r="N338" s="443"/>
      <c r="O338" s="439"/>
      <c r="P338" s="66"/>
      <c r="Q338" s="66"/>
      <c r="R338" s="57"/>
      <c r="S338" s="415"/>
      <c r="T338" s="65"/>
      <c r="U338" s="40">
        <v>6</v>
      </c>
      <c r="V338" s="40">
        <v>6.6</v>
      </c>
      <c r="W338" s="40" t="s">
        <v>34</v>
      </c>
      <c r="X338" s="65" t="s">
        <v>221</v>
      </c>
      <c r="Y338" s="415" t="s">
        <v>1747</v>
      </c>
      <c r="Z338" s="210"/>
      <c r="AA338" s="210"/>
      <c r="AB338" s="210"/>
      <c r="AC338" s="210"/>
      <c r="AD338" s="210"/>
      <c r="AE338" s="210"/>
      <c r="AF338" s="210"/>
      <c r="AG338" s="210"/>
    </row>
    <row r="339" spans="1:36" s="1046" customFormat="1" ht="126" customHeight="1">
      <c r="A339" s="1041"/>
      <c r="B339" s="1042"/>
      <c r="C339" s="1147"/>
      <c r="D339" s="1130"/>
      <c r="E339" s="1131" t="s">
        <v>2731</v>
      </c>
      <c r="F339" s="1074">
        <v>0</v>
      </c>
      <c r="G339" s="1132">
        <v>25000</v>
      </c>
      <c r="H339" s="1074">
        <v>0</v>
      </c>
      <c r="I339" s="1074">
        <v>0</v>
      </c>
      <c r="J339" s="1074">
        <v>0</v>
      </c>
      <c r="K339" s="1085">
        <f t="shared" si="30"/>
        <v>25000</v>
      </c>
      <c r="L339" s="1153">
        <v>30</v>
      </c>
      <c r="M339" s="1203">
        <v>0</v>
      </c>
      <c r="N339" s="1203">
        <v>0</v>
      </c>
      <c r="O339" s="1153">
        <v>30</v>
      </c>
      <c r="P339" s="105" t="s">
        <v>3035</v>
      </c>
      <c r="Q339" s="105" t="s">
        <v>406</v>
      </c>
      <c r="R339" s="106" t="s">
        <v>1656</v>
      </c>
      <c r="S339" s="1087" t="s">
        <v>3065</v>
      </c>
      <c r="T339" s="663" t="s">
        <v>1772</v>
      </c>
      <c r="U339" s="663">
        <v>6</v>
      </c>
      <c r="V339" s="663">
        <v>6.6</v>
      </c>
      <c r="W339" s="663" t="s">
        <v>34</v>
      </c>
      <c r="X339" s="663" t="s">
        <v>221</v>
      </c>
      <c r="Y339" s="1087" t="s">
        <v>1747</v>
      </c>
      <c r="Z339" s="1047"/>
      <c r="AA339" s="1047"/>
      <c r="AB339" s="1047"/>
      <c r="AC339" s="1047"/>
      <c r="AD339" s="1047"/>
      <c r="AE339" s="1047"/>
      <c r="AF339" s="1047"/>
      <c r="AG339" s="1047"/>
    </row>
    <row r="340" spans="1:36" s="1046" customFormat="1" ht="126" customHeight="1">
      <c r="A340" s="1041"/>
      <c r="B340" s="1042"/>
      <c r="C340" s="1147"/>
      <c r="D340" s="1130"/>
      <c r="E340" s="1131" t="s">
        <v>3026</v>
      </c>
      <c r="F340" s="1074">
        <v>0</v>
      </c>
      <c r="G340" s="1132">
        <v>25000</v>
      </c>
      <c r="H340" s="1074">
        <v>0</v>
      </c>
      <c r="I340" s="1074">
        <v>0</v>
      </c>
      <c r="J340" s="1074">
        <v>0</v>
      </c>
      <c r="K340" s="1085">
        <f t="shared" si="30"/>
        <v>25000</v>
      </c>
      <c r="L340" s="1153">
        <v>30</v>
      </c>
      <c r="M340" s="1203">
        <v>0</v>
      </c>
      <c r="N340" s="1203">
        <v>0</v>
      </c>
      <c r="O340" s="1153">
        <v>30</v>
      </c>
      <c r="P340" s="105" t="s">
        <v>3035</v>
      </c>
      <c r="Q340" s="105" t="s">
        <v>406</v>
      </c>
      <c r="R340" s="106" t="s">
        <v>1674</v>
      </c>
      <c r="S340" s="1087" t="s">
        <v>3065</v>
      </c>
      <c r="T340" s="663" t="s">
        <v>1772</v>
      </c>
      <c r="U340" s="663">
        <v>6</v>
      </c>
      <c r="V340" s="663">
        <v>6.6</v>
      </c>
      <c r="W340" s="663" t="s">
        <v>34</v>
      </c>
      <c r="X340" s="663" t="s">
        <v>221</v>
      </c>
      <c r="Y340" s="1087" t="s">
        <v>1747</v>
      </c>
      <c r="Z340" s="1047"/>
      <c r="AA340" s="1047"/>
      <c r="AB340" s="1047"/>
      <c r="AC340" s="1047"/>
      <c r="AD340" s="1047"/>
      <c r="AE340" s="1047"/>
      <c r="AF340" s="1047"/>
      <c r="AG340" s="1047"/>
    </row>
    <row r="341" spans="1:36" s="211" customFormat="1" ht="46.5">
      <c r="A341" s="55"/>
      <c r="B341" s="56"/>
      <c r="C341" s="766">
        <v>124</v>
      </c>
      <c r="D341" s="489">
        <v>10</v>
      </c>
      <c r="E341" s="454" t="s">
        <v>1923</v>
      </c>
      <c r="F341" s="1074">
        <v>0</v>
      </c>
      <c r="G341" s="72">
        <v>50000</v>
      </c>
      <c r="H341" s="1074">
        <v>0</v>
      </c>
      <c r="I341" s="1074">
        <v>0</v>
      </c>
      <c r="J341" s="1074">
        <v>0</v>
      </c>
      <c r="K341" s="38">
        <v>50000</v>
      </c>
      <c r="L341" s="439"/>
      <c r="M341" s="439"/>
      <c r="N341" s="439"/>
      <c r="O341" s="439"/>
      <c r="P341" s="66"/>
      <c r="Q341" s="66"/>
      <c r="R341" s="57"/>
      <c r="S341" s="415" t="s">
        <v>1916</v>
      </c>
      <c r="T341" s="65" t="s">
        <v>1917</v>
      </c>
      <c r="U341" s="65">
        <v>6</v>
      </c>
      <c r="V341" s="65">
        <v>6.6</v>
      </c>
      <c r="W341" s="65" t="s">
        <v>34</v>
      </c>
      <c r="X341" s="65" t="s">
        <v>221</v>
      </c>
      <c r="Y341" s="415" t="s">
        <v>1872</v>
      </c>
      <c r="Z341" s="210"/>
      <c r="AA341" s="210"/>
      <c r="AB341" s="210"/>
      <c r="AC341" s="210"/>
      <c r="AD341" s="210"/>
      <c r="AE341" s="210"/>
      <c r="AF341" s="210"/>
      <c r="AG341" s="210"/>
    </row>
    <row r="342" spans="1:36" s="211" customFormat="1" ht="117.75" customHeight="1">
      <c r="A342" s="55"/>
      <c r="B342" s="56"/>
      <c r="C342" s="574"/>
      <c r="D342" s="489"/>
      <c r="E342" s="1131" t="s">
        <v>3119</v>
      </c>
      <c r="F342" s="1074">
        <v>0</v>
      </c>
      <c r="G342" s="1132">
        <v>7800</v>
      </c>
      <c r="H342" s="1074">
        <v>0</v>
      </c>
      <c r="I342" s="1074">
        <v>0</v>
      </c>
      <c r="J342" s="1074">
        <v>0</v>
      </c>
      <c r="K342" s="1085">
        <f>SUM(F342,G342,H342,I342,J342)</f>
        <v>7800</v>
      </c>
      <c r="L342" s="1153">
        <v>30</v>
      </c>
      <c r="M342" s="1203">
        <v>0</v>
      </c>
      <c r="N342" s="1203">
        <v>0</v>
      </c>
      <c r="O342" s="1153">
        <f>SUM(L342:N342)</f>
        <v>30</v>
      </c>
      <c r="P342" s="66" t="s">
        <v>2526</v>
      </c>
      <c r="Q342" s="66" t="s">
        <v>220</v>
      </c>
      <c r="R342" s="1044">
        <v>21490</v>
      </c>
      <c r="S342" s="1087"/>
      <c r="T342" s="663"/>
      <c r="U342" s="656">
        <v>6</v>
      </c>
      <c r="V342" s="656">
        <v>6.6</v>
      </c>
      <c r="W342" s="656" t="s">
        <v>34</v>
      </c>
      <c r="X342" s="663" t="s">
        <v>221</v>
      </c>
      <c r="Y342" s="1087" t="s">
        <v>1872</v>
      </c>
      <c r="Z342" s="210"/>
      <c r="AA342" s="210"/>
      <c r="AB342" s="210"/>
      <c r="AC342" s="210"/>
      <c r="AD342" s="210"/>
      <c r="AE342" s="210"/>
      <c r="AF342" s="210"/>
      <c r="AG342" s="210"/>
    </row>
    <row r="343" spans="1:36" s="211" customFormat="1" ht="119.25" customHeight="1">
      <c r="A343" s="55"/>
      <c r="B343" s="56"/>
      <c r="C343" s="574"/>
      <c r="D343" s="489"/>
      <c r="E343" s="1131" t="s">
        <v>3120</v>
      </c>
      <c r="F343" s="1074">
        <v>0</v>
      </c>
      <c r="G343" s="1132">
        <v>42200</v>
      </c>
      <c r="H343" s="1074">
        <v>0</v>
      </c>
      <c r="I343" s="1074">
        <v>0</v>
      </c>
      <c r="J343" s="1074">
        <v>0</v>
      </c>
      <c r="K343" s="1085">
        <f>SUM(F343,G343,H343,I343,J343)</f>
        <v>42200</v>
      </c>
      <c r="L343" s="1153">
        <v>60</v>
      </c>
      <c r="M343" s="1153">
        <v>40</v>
      </c>
      <c r="N343" s="1203">
        <v>0</v>
      </c>
      <c r="O343" s="1153">
        <f>SUM(L343:N343)</f>
        <v>100</v>
      </c>
      <c r="P343" s="66" t="s">
        <v>2526</v>
      </c>
      <c r="Q343" s="66" t="s">
        <v>220</v>
      </c>
      <c r="R343" s="106" t="s">
        <v>1946</v>
      </c>
      <c r="S343" s="1087"/>
      <c r="T343" s="663"/>
      <c r="U343" s="656">
        <v>6</v>
      </c>
      <c r="V343" s="656">
        <v>6.6</v>
      </c>
      <c r="W343" s="656" t="s">
        <v>34</v>
      </c>
      <c r="X343" s="663" t="s">
        <v>221</v>
      </c>
      <c r="Y343" s="1087" t="s">
        <v>1872</v>
      </c>
      <c r="Z343" s="210"/>
      <c r="AA343" s="210"/>
      <c r="AB343" s="210"/>
      <c r="AC343" s="210"/>
      <c r="AD343" s="210"/>
      <c r="AE343" s="210"/>
      <c r="AF343" s="210"/>
      <c r="AG343" s="210"/>
    </row>
    <row r="344" spans="1:36" s="134" customFormat="1" ht="125.25" customHeight="1">
      <c r="A344" s="244"/>
      <c r="B344" s="245"/>
      <c r="C344" s="645">
        <v>125</v>
      </c>
      <c r="D344" s="515">
        <v>3</v>
      </c>
      <c r="E344" s="524" t="s">
        <v>1924</v>
      </c>
      <c r="F344" s="346"/>
      <c r="G344" s="1274">
        <v>80000</v>
      </c>
      <c r="H344" s="346"/>
      <c r="I344" s="346"/>
      <c r="J344" s="346"/>
      <c r="K344" s="1275">
        <v>80000</v>
      </c>
      <c r="L344" s="898">
        <v>30</v>
      </c>
      <c r="M344" s="898">
        <v>10</v>
      </c>
      <c r="N344" s="898">
        <v>10</v>
      </c>
      <c r="O344" s="898">
        <v>50</v>
      </c>
      <c r="P344" s="291" t="s">
        <v>1867</v>
      </c>
      <c r="Q344" s="291" t="s">
        <v>1868</v>
      </c>
      <c r="R344" s="1400" t="s">
        <v>477</v>
      </c>
      <c r="S344" s="419" t="s">
        <v>1877</v>
      </c>
      <c r="T344" s="869" t="s">
        <v>1878</v>
      </c>
      <c r="U344" s="1415">
        <v>6</v>
      </c>
      <c r="V344" s="1415">
        <v>6.6</v>
      </c>
      <c r="W344" s="1415" t="s">
        <v>34</v>
      </c>
      <c r="X344" s="869" t="s">
        <v>1879</v>
      </c>
      <c r="Y344" s="419" t="s">
        <v>1872</v>
      </c>
      <c r="Z344" s="133"/>
      <c r="AA344" s="133"/>
      <c r="AB344" s="133"/>
      <c r="AC344" s="133"/>
      <c r="AD344" s="133"/>
      <c r="AE344" s="133"/>
      <c r="AF344" s="133"/>
      <c r="AG344" s="133"/>
    </row>
    <row r="345" spans="1:36" s="211" customFormat="1" ht="69.75">
      <c r="A345" s="58"/>
      <c r="B345" s="247"/>
      <c r="C345" s="573"/>
      <c r="D345" s="516"/>
      <c r="E345" s="500"/>
      <c r="F345" s="1276"/>
      <c r="G345" s="1277"/>
      <c r="H345" s="1276"/>
      <c r="I345" s="1276"/>
      <c r="J345" s="1276"/>
      <c r="K345" s="1278"/>
      <c r="L345" s="1279"/>
      <c r="M345" s="1279"/>
      <c r="N345" s="1279"/>
      <c r="O345" s="1279"/>
      <c r="P345" s="51" t="s">
        <v>1955</v>
      </c>
      <c r="Q345" s="51" t="s">
        <v>1956</v>
      </c>
      <c r="R345" s="1403"/>
      <c r="S345" s="420"/>
      <c r="T345" s="1280"/>
      <c r="U345" s="1481">
        <v>6</v>
      </c>
      <c r="V345" s="1481">
        <v>6.6</v>
      </c>
      <c r="W345" s="1481" t="s">
        <v>34</v>
      </c>
      <c r="X345" s="1481" t="s">
        <v>1879</v>
      </c>
      <c r="Y345" s="1319" t="s">
        <v>1872</v>
      </c>
      <c r="Z345" s="210"/>
      <c r="AA345" s="210"/>
      <c r="AB345" s="210"/>
      <c r="AC345" s="210"/>
      <c r="AD345" s="210"/>
      <c r="AE345" s="210"/>
      <c r="AF345" s="210"/>
      <c r="AG345" s="210"/>
    </row>
    <row r="346" spans="1:36" s="213" customFormat="1" ht="119.25" customHeight="1">
      <c r="A346" s="55"/>
      <c r="B346" s="56"/>
      <c r="C346" s="766">
        <v>126</v>
      </c>
      <c r="D346" s="492">
        <v>2</v>
      </c>
      <c r="E346" s="389" t="s">
        <v>1890</v>
      </c>
      <c r="F346" s="48"/>
      <c r="G346" s="1213">
        <v>80000</v>
      </c>
      <c r="H346" s="48"/>
      <c r="I346" s="48"/>
      <c r="J346" s="48"/>
      <c r="K346" s="1214">
        <v>80000</v>
      </c>
      <c r="L346" s="431">
        <v>30</v>
      </c>
      <c r="M346" s="431">
        <v>10</v>
      </c>
      <c r="N346" s="433">
        <v>0</v>
      </c>
      <c r="O346" s="431">
        <v>40</v>
      </c>
      <c r="P346" s="49" t="s">
        <v>240</v>
      </c>
      <c r="Q346" s="49" t="s">
        <v>220</v>
      </c>
      <c r="R346" s="702" t="s">
        <v>1891</v>
      </c>
      <c r="S346" s="416" t="s">
        <v>1892</v>
      </c>
      <c r="T346" s="40" t="s">
        <v>1893</v>
      </c>
      <c r="U346" s="40">
        <v>6</v>
      </c>
      <c r="V346" s="40">
        <v>6.6</v>
      </c>
      <c r="W346" s="40" t="s">
        <v>34</v>
      </c>
      <c r="X346" s="238" t="s">
        <v>1879</v>
      </c>
      <c r="Y346" s="416" t="s">
        <v>1872</v>
      </c>
      <c r="AA346" s="212"/>
      <c r="AB346" s="212"/>
      <c r="AC346" s="212"/>
      <c r="AD346" s="212"/>
      <c r="AE346" s="212"/>
      <c r="AF346" s="212"/>
      <c r="AG346" s="212"/>
    </row>
    <row r="347" spans="1:36" s="211" customFormat="1" ht="154.5" customHeight="1">
      <c r="A347" s="55"/>
      <c r="B347" s="56"/>
      <c r="C347" s="766">
        <v>127</v>
      </c>
      <c r="D347" s="495">
        <v>8</v>
      </c>
      <c r="E347" s="454" t="s">
        <v>1909</v>
      </c>
      <c r="F347" s="48"/>
      <c r="G347" s="137">
        <v>300000</v>
      </c>
      <c r="H347" s="48"/>
      <c r="I347" s="48"/>
      <c r="J347" s="48"/>
      <c r="K347" s="47">
        <v>300000</v>
      </c>
      <c r="L347" s="431">
        <v>500</v>
      </c>
      <c r="M347" s="431">
        <v>500</v>
      </c>
      <c r="N347" s="433">
        <v>0</v>
      </c>
      <c r="O347" s="431">
        <v>1000</v>
      </c>
      <c r="P347" s="49" t="s">
        <v>411</v>
      </c>
      <c r="Q347" s="49" t="s">
        <v>320</v>
      </c>
      <c r="R347" s="75">
        <v>21582</v>
      </c>
      <c r="S347" s="416" t="s">
        <v>1910</v>
      </c>
      <c r="T347" s="40" t="s">
        <v>1911</v>
      </c>
      <c r="U347" s="40">
        <v>6</v>
      </c>
      <c r="V347" s="40">
        <v>6.6</v>
      </c>
      <c r="W347" s="40" t="s">
        <v>34</v>
      </c>
      <c r="X347" s="238" t="s">
        <v>221</v>
      </c>
      <c r="Y347" s="416" t="s">
        <v>1872</v>
      </c>
      <c r="AA347" s="210"/>
      <c r="AB347" s="210"/>
      <c r="AC347" s="210"/>
      <c r="AD347" s="210"/>
      <c r="AE347" s="210"/>
      <c r="AF347" s="210"/>
      <c r="AG347" s="210"/>
    </row>
    <row r="348" spans="1:36" s="213" customFormat="1" ht="159.75" customHeight="1">
      <c r="A348" s="55"/>
      <c r="B348" s="56"/>
      <c r="C348" s="766">
        <v>128</v>
      </c>
      <c r="D348" s="498">
        <v>2</v>
      </c>
      <c r="E348" s="454" t="s">
        <v>2041</v>
      </c>
      <c r="F348" s="63">
        <v>0</v>
      </c>
      <c r="G348" s="200">
        <v>80000</v>
      </c>
      <c r="H348" s="63">
        <v>0</v>
      </c>
      <c r="I348" s="63">
        <v>0</v>
      </c>
      <c r="J348" s="63">
        <v>0</v>
      </c>
      <c r="K348" s="63">
        <v>80000</v>
      </c>
      <c r="L348" s="431">
        <v>100</v>
      </c>
      <c r="M348" s="431">
        <v>4</v>
      </c>
      <c r="N348" s="431">
        <v>3</v>
      </c>
      <c r="O348" s="431">
        <v>107</v>
      </c>
      <c r="P348" s="168" t="s">
        <v>978</v>
      </c>
      <c r="Q348" s="168" t="s">
        <v>220</v>
      </c>
      <c r="R348" s="75">
        <v>21641</v>
      </c>
      <c r="S348" s="168" t="s">
        <v>2035</v>
      </c>
      <c r="T348" s="855" t="s">
        <v>2036</v>
      </c>
      <c r="U348" s="40">
        <v>6</v>
      </c>
      <c r="V348" s="40">
        <v>6.6</v>
      </c>
      <c r="W348" s="40" t="s">
        <v>34</v>
      </c>
      <c r="X348" s="40" t="s">
        <v>1879</v>
      </c>
      <c r="Y348" s="415" t="s">
        <v>1961</v>
      </c>
      <c r="Z348" s="48"/>
      <c r="AA348" s="212"/>
      <c r="AB348" s="212"/>
      <c r="AC348" s="212"/>
      <c r="AD348" s="212"/>
      <c r="AE348" s="212"/>
      <c r="AF348" s="212"/>
      <c r="AG348" s="212"/>
    </row>
    <row r="349" spans="1:36" s="213" customFormat="1" ht="292.5" customHeight="1">
      <c r="A349" s="55"/>
      <c r="B349" s="56"/>
      <c r="C349" s="766">
        <v>129</v>
      </c>
      <c r="D349" s="502">
        <v>3</v>
      </c>
      <c r="E349" s="389" t="s">
        <v>2029</v>
      </c>
      <c r="F349" s="63">
        <v>0</v>
      </c>
      <c r="G349" s="87">
        <v>100000</v>
      </c>
      <c r="H349" s="63">
        <v>0</v>
      </c>
      <c r="I349" s="63">
        <v>0</v>
      </c>
      <c r="J349" s="63">
        <v>0</v>
      </c>
      <c r="K349" s="63">
        <v>100000</v>
      </c>
      <c r="L349" s="431">
        <v>100</v>
      </c>
      <c r="M349" s="431">
        <v>10</v>
      </c>
      <c r="N349" s="442">
        <v>0</v>
      </c>
      <c r="O349" s="431">
        <v>110</v>
      </c>
      <c r="P349" s="416" t="s">
        <v>3288</v>
      </c>
      <c r="Q349" s="416" t="s">
        <v>3180</v>
      </c>
      <c r="R349" s="75">
        <v>21641</v>
      </c>
      <c r="S349" s="416" t="s">
        <v>1976</v>
      </c>
      <c r="T349" s="855" t="s">
        <v>1995</v>
      </c>
      <c r="U349" s="40">
        <v>6</v>
      </c>
      <c r="V349" s="40">
        <v>6.6</v>
      </c>
      <c r="W349" s="40" t="s">
        <v>34</v>
      </c>
      <c r="X349" s="40" t="s">
        <v>221</v>
      </c>
      <c r="Y349" s="415" t="s">
        <v>1961</v>
      </c>
      <c r="Z349" s="48"/>
      <c r="AA349" s="212"/>
      <c r="AB349" s="212"/>
      <c r="AC349" s="212"/>
      <c r="AD349" s="212"/>
      <c r="AE349" s="212"/>
      <c r="AF349" s="212"/>
      <c r="AG349" s="212"/>
    </row>
    <row r="350" spans="1:36" s="213" customFormat="1" ht="302.25">
      <c r="A350" s="55"/>
      <c r="B350" s="56"/>
      <c r="C350" s="766">
        <v>130</v>
      </c>
      <c r="D350" s="502">
        <v>2</v>
      </c>
      <c r="E350" s="389" t="s">
        <v>2042</v>
      </c>
      <c r="F350" s="63">
        <v>0</v>
      </c>
      <c r="G350" s="87">
        <v>70000</v>
      </c>
      <c r="H350" s="63">
        <v>0</v>
      </c>
      <c r="I350" s="63">
        <v>0</v>
      </c>
      <c r="J350" s="63">
        <v>0</v>
      </c>
      <c r="K350" s="63">
        <v>70000</v>
      </c>
      <c r="L350" s="431">
        <v>6</v>
      </c>
      <c r="M350" s="433">
        <v>0</v>
      </c>
      <c r="N350" s="442">
        <v>0</v>
      </c>
      <c r="O350" s="431">
        <v>6</v>
      </c>
      <c r="P350" s="416" t="s">
        <v>3287</v>
      </c>
      <c r="Q350" s="416" t="s">
        <v>3411</v>
      </c>
      <c r="R350" s="75">
        <v>21732</v>
      </c>
      <c r="S350" s="416" t="s">
        <v>2043</v>
      </c>
      <c r="T350" s="855" t="s">
        <v>2044</v>
      </c>
      <c r="U350" s="702">
        <v>6</v>
      </c>
      <c r="V350" s="702">
        <v>6.6</v>
      </c>
      <c r="W350" s="702" t="s">
        <v>34</v>
      </c>
      <c r="X350" s="40" t="s">
        <v>221</v>
      </c>
      <c r="Y350" s="415" t="s">
        <v>1961</v>
      </c>
      <c r="Z350" s="212"/>
      <c r="AA350" s="212"/>
      <c r="AB350" s="212"/>
      <c r="AC350" s="212"/>
      <c r="AD350" s="212"/>
      <c r="AE350" s="212"/>
      <c r="AF350" s="212"/>
      <c r="AG350" s="212"/>
    </row>
    <row r="351" spans="1:36" s="208" customFormat="1" ht="93">
      <c r="A351" s="55"/>
      <c r="B351" s="56"/>
      <c r="C351" s="766">
        <v>131</v>
      </c>
      <c r="D351" s="502">
        <v>19</v>
      </c>
      <c r="E351" s="454" t="s">
        <v>1957</v>
      </c>
      <c r="F351" s="63">
        <v>0</v>
      </c>
      <c r="G351" s="816">
        <v>150000</v>
      </c>
      <c r="H351" s="63">
        <v>0</v>
      </c>
      <c r="I351" s="63">
        <v>0</v>
      </c>
      <c r="J351" s="63">
        <v>0</v>
      </c>
      <c r="K351" s="47">
        <f>SUM(F351,G351,H351,I351,J351)</f>
        <v>150000</v>
      </c>
      <c r="L351" s="40">
        <v>100</v>
      </c>
      <c r="M351" s="40">
        <v>50</v>
      </c>
      <c r="N351" s="40">
        <v>50</v>
      </c>
      <c r="O351" s="40">
        <v>200</v>
      </c>
      <c r="P351" s="702" t="s">
        <v>1958</v>
      </c>
      <c r="Q351" s="702" t="s">
        <v>220</v>
      </c>
      <c r="R351" s="50">
        <v>21551</v>
      </c>
      <c r="S351" s="702" t="s">
        <v>1959</v>
      </c>
      <c r="T351" s="855" t="s">
        <v>1960</v>
      </c>
      <c r="U351" s="40">
        <v>6</v>
      </c>
      <c r="V351" s="40">
        <v>6.6</v>
      </c>
      <c r="W351" s="40" t="s">
        <v>34</v>
      </c>
      <c r="X351" s="40" t="s">
        <v>221</v>
      </c>
      <c r="Y351" s="415" t="s">
        <v>1961</v>
      </c>
      <c r="Z351" s="207"/>
      <c r="AA351" s="207"/>
      <c r="AB351" s="207"/>
      <c r="AC351" s="207"/>
      <c r="AD351" s="207"/>
      <c r="AE351" s="207"/>
      <c r="AF351" s="207"/>
      <c r="AG351" s="207"/>
      <c r="AH351" s="207"/>
      <c r="AI351" s="207"/>
      <c r="AJ351" s="207"/>
    </row>
    <row r="352" spans="1:36" s="213" customFormat="1" ht="279">
      <c r="A352" s="55"/>
      <c r="B352" s="56"/>
      <c r="C352" s="766">
        <v>132</v>
      </c>
      <c r="D352" s="502">
        <v>6</v>
      </c>
      <c r="E352" s="389" t="s">
        <v>2033</v>
      </c>
      <c r="F352" s="63">
        <v>0</v>
      </c>
      <c r="G352" s="87">
        <v>30000</v>
      </c>
      <c r="H352" s="63">
        <v>0</v>
      </c>
      <c r="I352" s="63">
        <v>0</v>
      </c>
      <c r="J352" s="63">
        <v>0</v>
      </c>
      <c r="K352" s="63">
        <v>30000</v>
      </c>
      <c r="L352" s="431">
        <v>14</v>
      </c>
      <c r="M352" s="442">
        <v>1</v>
      </c>
      <c r="N352" s="442">
        <v>0</v>
      </c>
      <c r="O352" s="431">
        <v>15</v>
      </c>
      <c r="P352" s="416" t="s">
        <v>3613</v>
      </c>
      <c r="Q352" s="416" t="s">
        <v>3436</v>
      </c>
      <c r="R352" s="75">
        <v>21520</v>
      </c>
      <c r="S352" s="416" t="s">
        <v>2019</v>
      </c>
      <c r="T352" s="855" t="s">
        <v>2020</v>
      </c>
      <c r="U352" s="40">
        <v>6</v>
      </c>
      <c r="V352" s="40">
        <v>6.6</v>
      </c>
      <c r="W352" s="40" t="s">
        <v>34</v>
      </c>
      <c r="X352" s="40" t="s">
        <v>221</v>
      </c>
      <c r="Y352" s="415" t="s">
        <v>1961</v>
      </c>
      <c r="Z352" s="48"/>
      <c r="AA352" s="212"/>
      <c r="AB352" s="212"/>
      <c r="AC352" s="212"/>
      <c r="AD352" s="212"/>
      <c r="AE352" s="212"/>
      <c r="AF352" s="212"/>
      <c r="AG352" s="212"/>
    </row>
    <row r="353" spans="1:33" s="213" customFormat="1" ht="186">
      <c r="A353" s="55"/>
      <c r="B353" s="56"/>
      <c r="C353" s="766">
        <v>133</v>
      </c>
      <c r="D353" s="502">
        <v>16</v>
      </c>
      <c r="E353" s="478" t="s">
        <v>2037</v>
      </c>
      <c r="F353" s="63">
        <v>0</v>
      </c>
      <c r="G353" s="87">
        <v>150000</v>
      </c>
      <c r="H353" s="63">
        <v>0</v>
      </c>
      <c r="I353" s="63">
        <v>0</v>
      </c>
      <c r="J353" s="63">
        <v>0</v>
      </c>
      <c r="K353" s="63">
        <v>150000</v>
      </c>
      <c r="L353" s="431">
        <v>300</v>
      </c>
      <c r="M353" s="442">
        <v>0</v>
      </c>
      <c r="N353" s="442">
        <v>0</v>
      </c>
      <c r="O353" s="431">
        <v>300</v>
      </c>
      <c r="P353" s="416" t="s">
        <v>3572</v>
      </c>
      <c r="Q353" s="416" t="s">
        <v>3573</v>
      </c>
      <c r="R353" s="75">
        <v>21671</v>
      </c>
      <c r="S353" s="416" t="s">
        <v>2016</v>
      </c>
      <c r="T353" s="855" t="s">
        <v>2017</v>
      </c>
      <c r="U353" s="40">
        <v>6</v>
      </c>
      <c r="V353" s="40">
        <v>6.6</v>
      </c>
      <c r="W353" s="40" t="s">
        <v>34</v>
      </c>
      <c r="X353" s="40" t="s">
        <v>221</v>
      </c>
      <c r="Y353" s="415" t="s">
        <v>1961</v>
      </c>
      <c r="Z353" s="48"/>
      <c r="AA353" s="212"/>
      <c r="AB353" s="212"/>
      <c r="AC353" s="212"/>
      <c r="AD353" s="212"/>
      <c r="AE353" s="212"/>
      <c r="AF353" s="212"/>
      <c r="AG353" s="212"/>
    </row>
    <row r="354" spans="1:33" s="213" customFormat="1" ht="110.25" customHeight="1">
      <c r="A354" s="55"/>
      <c r="B354" s="56"/>
      <c r="C354" s="766">
        <v>134</v>
      </c>
      <c r="D354" s="502">
        <v>8</v>
      </c>
      <c r="E354" s="482" t="s">
        <v>2180</v>
      </c>
      <c r="F354" s="63">
        <v>0</v>
      </c>
      <c r="G354" s="87">
        <v>15000</v>
      </c>
      <c r="H354" s="63">
        <v>0</v>
      </c>
      <c r="I354" s="63">
        <v>0</v>
      </c>
      <c r="J354" s="63">
        <v>0</v>
      </c>
      <c r="K354" s="47">
        <v>15000</v>
      </c>
      <c r="L354" s="431">
        <v>30</v>
      </c>
      <c r="M354" s="431">
        <v>8</v>
      </c>
      <c r="N354" s="433">
        <v>0</v>
      </c>
      <c r="O354" s="431">
        <v>38</v>
      </c>
      <c r="P354" s="49" t="s">
        <v>391</v>
      </c>
      <c r="Q354" s="49" t="s">
        <v>392</v>
      </c>
      <c r="R354" s="702" t="s">
        <v>2135</v>
      </c>
      <c r="S354" s="416" t="s">
        <v>2181</v>
      </c>
      <c r="T354" s="1089" t="s">
        <v>2182</v>
      </c>
      <c r="U354" s="40">
        <v>6</v>
      </c>
      <c r="V354" s="40">
        <v>6.5</v>
      </c>
      <c r="W354" s="40" t="s">
        <v>32</v>
      </c>
      <c r="X354" s="40" t="s">
        <v>394</v>
      </c>
      <c r="Y354" s="416" t="s">
        <v>2097</v>
      </c>
      <c r="Z354" s="48"/>
      <c r="AA354" s="212"/>
      <c r="AB354" s="212"/>
      <c r="AC354" s="212"/>
      <c r="AD354" s="212"/>
      <c r="AE354" s="212"/>
      <c r="AF354" s="212"/>
      <c r="AG354" s="212"/>
    </row>
    <row r="355" spans="1:33" s="213" customFormat="1" ht="46.5" customHeight="1">
      <c r="A355" s="55"/>
      <c r="B355" s="56"/>
      <c r="C355" s="766">
        <v>135</v>
      </c>
      <c r="D355" s="502">
        <v>1</v>
      </c>
      <c r="E355" s="389" t="s">
        <v>2191</v>
      </c>
      <c r="F355" s="157">
        <v>0</v>
      </c>
      <c r="G355" s="87">
        <v>50000</v>
      </c>
      <c r="H355" s="63">
        <v>0</v>
      </c>
      <c r="I355" s="63">
        <v>0</v>
      </c>
      <c r="J355" s="63">
        <v>0</v>
      </c>
      <c r="K355" s="47">
        <v>50000</v>
      </c>
      <c r="L355" s="431"/>
      <c r="M355" s="431"/>
      <c r="N355" s="442"/>
      <c r="O355" s="431"/>
      <c r="P355" s="48"/>
      <c r="Q355" s="48"/>
      <c r="R355" s="702"/>
      <c r="S355" s="416"/>
      <c r="T355" s="40"/>
      <c r="U355" s="40">
        <v>6</v>
      </c>
      <c r="V355" s="40">
        <v>6.6</v>
      </c>
      <c r="W355" s="40" t="s">
        <v>34</v>
      </c>
      <c r="X355" s="40" t="s">
        <v>394</v>
      </c>
      <c r="Y355" s="416" t="s">
        <v>2097</v>
      </c>
      <c r="Z355" s="212"/>
      <c r="AA355" s="212"/>
      <c r="AB355" s="212"/>
      <c r="AC355" s="212"/>
      <c r="AD355" s="212"/>
      <c r="AE355" s="212"/>
      <c r="AF355" s="212"/>
      <c r="AG355" s="212"/>
    </row>
    <row r="356" spans="1:33" s="1046" customFormat="1" ht="162" customHeight="1">
      <c r="A356" s="1041"/>
      <c r="B356" s="1042"/>
      <c r="C356" s="1147"/>
      <c r="D356" s="1251"/>
      <c r="E356" s="1145" t="s">
        <v>2192</v>
      </c>
      <c r="F356" s="157">
        <v>0</v>
      </c>
      <c r="G356" s="1252">
        <v>15000</v>
      </c>
      <c r="H356" s="63">
        <v>0</v>
      </c>
      <c r="I356" s="63">
        <v>0</v>
      </c>
      <c r="J356" s="63">
        <v>0</v>
      </c>
      <c r="K356" s="1090">
        <v>15000</v>
      </c>
      <c r="L356" s="655">
        <v>50</v>
      </c>
      <c r="M356" s="655">
        <v>1</v>
      </c>
      <c r="N356" s="442">
        <v>0</v>
      </c>
      <c r="O356" s="655">
        <v>51</v>
      </c>
      <c r="P356" s="77" t="s">
        <v>240</v>
      </c>
      <c r="Q356" s="77" t="s">
        <v>220</v>
      </c>
      <c r="R356" s="1076" t="s">
        <v>2135</v>
      </c>
      <c r="S356" s="657" t="s">
        <v>2124</v>
      </c>
      <c r="T356" s="1091" t="s">
        <v>2193</v>
      </c>
      <c r="U356" s="656">
        <v>6</v>
      </c>
      <c r="V356" s="656">
        <v>6.6</v>
      </c>
      <c r="W356" s="656" t="s">
        <v>34</v>
      </c>
      <c r="X356" s="656" t="s">
        <v>394</v>
      </c>
      <c r="Y356" s="657" t="s">
        <v>2097</v>
      </c>
      <c r="Z356" s="1047"/>
      <c r="AA356" s="1047"/>
      <c r="AB356" s="1047"/>
      <c r="AC356" s="1047"/>
      <c r="AD356" s="1047"/>
      <c r="AE356" s="1047"/>
      <c r="AF356" s="1047"/>
      <c r="AG356" s="1047"/>
    </row>
    <row r="357" spans="1:33" s="1245" customFormat="1" ht="154.5" customHeight="1">
      <c r="A357" s="1041"/>
      <c r="B357" s="1042"/>
      <c r="C357" s="1147"/>
      <c r="D357" s="1251"/>
      <c r="E357" s="1145" t="s">
        <v>2194</v>
      </c>
      <c r="F357" s="157">
        <v>0</v>
      </c>
      <c r="G357" s="1252">
        <v>20000</v>
      </c>
      <c r="H357" s="63">
        <v>0</v>
      </c>
      <c r="I357" s="63">
        <v>0</v>
      </c>
      <c r="J357" s="63">
        <v>0</v>
      </c>
      <c r="K357" s="1090">
        <v>20000</v>
      </c>
      <c r="L357" s="655">
        <v>63</v>
      </c>
      <c r="M357" s="655">
        <v>2</v>
      </c>
      <c r="N357" s="442">
        <v>0</v>
      </c>
      <c r="O357" s="655">
        <v>65</v>
      </c>
      <c r="P357" s="77" t="s">
        <v>240</v>
      </c>
      <c r="Q357" s="77" t="s">
        <v>220</v>
      </c>
      <c r="R357" s="78" t="s">
        <v>2158</v>
      </c>
      <c r="S357" s="657" t="s">
        <v>2195</v>
      </c>
      <c r="T357" s="1091" t="s">
        <v>2107</v>
      </c>
      <c r="U357" s="656">
        <v>6</v>
      </c>
      <c r="V357" s="656">
        <v>6.6</v>
      </c>
      <c r="W357" s="656" t="s">
        <v>34</v>
      </c>
      <c r="X357" s="656" t="s">
        <v>394</v>
      </c>
      <c r="Y357" s="657" t="s">
        <v>2097</v>
      </c>
      <c r="Z357" s="1246"/>
      <c r="AA357" s="1246"/>
      <c r="AB357" s="1246"/>
      <c r="AC357" s="1246"/>
      <c r="AD357" s="1246"/>
      <c r="AE357" s="1246"/>
      <c r="AF357" s="1246"/>
      <c r="AG357" s="1246"/>
    </row>
    <row r="358" spans="1:33" s="1046" customFormat="1" ht="141" customHeight="1">
      <c r="A358" s="1041"/>
      <c r="B358" s="1042"/>
      <c r="C358" s="1147"/>
      <c r="D358" s="1251"/>
      <c r="E358" s="1145" t="s">
        <v>2196</v>
      </c>
      <c r="F358" s="157">
        <v>0</v>
      </c>
      <c r="G358" s="1252">
        <v>15000</v>
      </c>
      <c r="H358" s="63">
        <v>0</v>
      </c>
      <c r="I358" s="63">
        <v>0</v>
      </c>
      <c r="J358" s="63">
        <v>0</v>
      </c>
      <c r="K358" s="1090">
        <v>15000</v>
      </c>
      <c r="L358" s="655">
        <v>50</v>
      </c>
      <c r="M358" s="655">
        <v>8</v>
      </c>
      <c r="N358" s="442">
        <v>0</v>
      </c>
      <c r="O358" s="655">
        <v>58</v>
      </c>
      <c r="P358" s="77" t="s">
        <v>240</v>
      </c>
      <c r="Q358" s="77" t="s">
        <v>220</v>
      </c>
      <c r="R358" s="78" t="s">
        <v>2158</v>
      </c>
      <c r="S358" s="657" t="s">
        <v>2120</v>
      </c>
      <c r="T358" s="1091" t="s">
        <v>2121</v>
      </c>
      <c r="U358" s="656">
        <v>6</v>
      </c>
      <c r="V358" s="656">
        <v>6.6</v>
      </c>
      <c r="W358" s="656" t="s">
        <v>34</v>
      </c>
      <c r="X358" s="656" t="s">
        <v>394</v>
      </c>
      <c r="Y358" s="657" t="s">
        <v>2097</v>
      </c>
      <c r="Z358" s="1047"/>
      <c r="AA358" s="1047"/>
      <c r="AB358" s="1047"/>
      <c r="AC358" s="1047"/>
      <c r="AD358" s="1047"/>
      <c r="AE358" s="1047"/>
      <c r="AF358" s="1047"/>
      <c r="AG358" s="1047"/>
    </row>
    <row r="359" spans="1:33" s="211" customFormat="1" ht="98.25" customHeight="1">
      <c r="A359" s="55"/>
      <c r="B359" s="56"/>
      <c r="C359" s="766">
        <v>136</v>
      </c>
      <c r="D359" s="502">
        <v>2</v>
      </c>
      <c r="E359" s="389" t="s">
        <v>2197</v>
      </c>
      <c r="F359" s="63">
        <v>0</v>
      </c>
      <c r="G359" s="87">
        <v>25000</v>
      </c>
      <c r="H359" s="63">
        <v>0</v>
      </c>
      <c r="I359" s="63">
        <v>0</v>
      </c>
      <c r="J359" s="63">
        <v>0</v>
      </c>
      <c r="K359" s="47">
        <v>25000</v>
      </c>
      <c r="L359" s="431">
        <v>50</v>
      </c>
      <c r="M359" s="431">
        <v>8</v>
      </c>
      <c r="N359" s="431">
        <v>62</v>
      </c>
      <c r="O359" s="431">
        <v>120</v>
      </c>
      <c r="P359" s="49" t="s">
        <v>391</v>
      </c>
      <c r="Q359" s="49" t="s">
        <v>392</v>
      </c>
      <c r="R359" s="702" t="s">
        <v>2135</v>
      </c>
      <c r="S359" s="416" t="s">
        <v>2120</v>
      </c>
      <c r="T359" s="1089" t="s">
        <v>2121</v>
      </c>
      <c r="U359" s="40">
        <v>6</v>
      </c>
      <c r="V359" s="40">
        <v>6.6</v>
      </c>
      <c r="W359" s="40" t="s">
        <v>34</v>
      </c>
      <c r="X359" s="40" t="s">
        <v>394</v>
      </c>
      <c r="Y359" s="416" t="s">
        <v>2097</v>
      </c>
      <c r="Z359" s="210"/>
      <c r="AA359" s="210"/>
      <c r="AB359" s="210"/>
      <c r="AC359" s="210"/>
      <c r="AD359" s="210"/>
      <c r="AE359" s="210"/>
      <c r="AF359" s="210"/>
      <c r="AG359" s="210"/>
    </row>
    <row r="360" spans="1:33" s="211" customFormat="1" ht="46.5">
      <c r="A360" s="55"/>
      <c r="B360" s="56"/>
      <c r="C360" s="766">
        <v>137</v>
      </c>
      <c r="D360" s="502">
        <v>3</v>
      </c>
      <c r="E360" s="389" t="s">
        <v>3816</v>
      </c>
      <c r="F360" s="63">
        <v>0</v>
      </c>
      <c r="G360" s="87">
        <v>160000</v>
      </c>
      <c r="H360" s="63">
        <v>0</v>
      </c>
      <c r="I360" s="63">
        <v>0</v>
      </c>
      <c r="J360" s="63">
        <v>0</v>
      </c>
      <c r="K360" s="47">
        <f>SUM(F360,G360,H360,I360,J360)</f>
        <v>160000</v>
      </c>
      <c r="L360" s="63"/>
      <c r="M360" s="63"/>
      <c r="N360" s="63"/>
      <c r="O360" s="63"/>
      <c r="P360" s="48"/>
      <c r="Q360" s="48"/>
      <c r="R360" s="702"/>
      <c r="S360" s="416"/>
      <c r="T360" s="40"/>
      <c r="U360" s="40">
        <v>6</v>
      </c>
      <c r="V360" s="40">
        <v>6.6</v>
      </c>
      <c r="W360" s="40" t="s">
        <v>34</v>
      </c>
      <c r="X360" s="40" t="s">
        <v>394</v>
      </c>
      <c r="Y360" s="416" t="s">
        <v>2097</v>
      </c>
      <c r="Z360" s="210"/>
      <c r="AA360" s="210"/>
      <c r="AB360" s="210"/>
      <c r="AC360" s="210"/>
      <c r="AD360" s="210"/>
      <c r="AE360" s="210"/>
      <c r="AF360" s="210"/>
      <c r="AG360" s="210"/>
    </row>
    <row r="361" spans="1:33" s="1046" customFormat="1" ht="178.5" customHeight="1">
      <c r="A361" s="1041"/>
      <c r="B361" s="1042"/>
      <c r="C361" s="1147"/>
      <c r="D361" s="1251"/>
      <c r="E361" s="1060" t="s">
        <v>2198</v>
      </c>
      <c r="F361" s="63">
        <v>0</v>
      </c>
      <c r="G361" s="1252">
        <v>54000</v>
      </c>
      <c r="H361" s="63">
        <v>0</v>
      </c>
      <c r="I361" s="63">
        <v>0</v>
      </c>
      <c r="J361" s="63">
        <v>0</v>
      </c>
      <c r="K361" s="1090">
        <v>54000</v>
      </c>
      <c r="L361" s="655">
        <v>120</v>
      </c>
      <c r="M361" s="655">
        <v>3</v>
      </c>
      <c r="N361" s="63">
        <v>0</v>
      </c>
      <c r="O361" s="655">
        <v>123</v>
      </c>
      <c r="P361" s="77" t="s">
        <v>398</v>
      </c>
      <c r="Q361" s="77" t="s">
        <v>303</v>
      </c>
      <c r="R361" s="78" t="s">
        <v>2161</v>
      </c>
      <c r="S361" s="657" t="s">
        <v>2199</v>
      </c>
      <c r="T361" s="1091" t="s">
        <v>2200</v>
      </c>
      <c r="U361" s="656">
        <v>6</v>
      </c>
      <c r="V361" s="656">
        <v>6.6</v>
      </c>
      <c r="W361" s="656" t="s">
        <v>34</v>
      </c>
      <c r="X361" s="656" t="s">
        <v>394</v>
      </c>
      <c r="Y361" s="657" t="s">
        <v>2097</v>
      </c>
      <c r="Z361" s="1047"/>
      <c r="AA361" s="1047"/>
      <c r="AB361" s="1047"/>
      <c r="AC361" s="1047"/>
      <c r="AD361" s="1047"/>
      <c r="AE361" s="1047"/>
      <c r="AF361" s="1047"/>
      <c r="AG361" s="1047"/>
    </row>
    <row r="362" spans="1:33" s="1245" customFormat="1" ht="176.25" customHeight="1">
      <c r="A362" s="1041"/>
      <c r="B362" s="1042"/>
      <c r="C362" s="1147"/>
      <c r="D362" s="1251"/>
      <c r="E362" s="1060" t="s">
        <v>2201</v>
      </c>
      <c r="F362" s="63">
        <v>0</v>
      </c>
      <c r="G362" s="1252">
        <v>58000</v>
      </c>
      <c r="H362" s="63">
        <v>0</v>
      </c>
      <c r="I362" s="63">
        <v>0</v>
      </c>
      <c r="J362" s="63">
        <v>0</v>
      </c>
      <c r="K362" s="1090">
        <v>58000</v>
      </c>
      <c r="L362" s="655">
        <v>50</v>
      </c>
      <c r="M362" s="655">
        <v>3</v>
      </c>
      <c r="N362" s="63">
        <v>0</v>
      </c>
      <c r="O362" s="655">
        <v>53</v>
      </c>
      <c r="P362" s="77" t="s">
        <v>398</v>
      </c>
      <c r="Q362" s="77" t="s">
        <v>303</v>
      </c>
      <c r="R362" s="1076" t="s">
        <v>2142</v>
      </c>
      <c r="S362" s="657" t="s">
        <v>2095</v>
      </c>
      <c r="T362" s="1091" t="s">
        <v>2096</v>
      </c>
      <c r="U362" s="656">
        <v>6</v>
      </c>
      <c r="V362" s="656">
        <v>6.6</v>
      </c>
      <c r="W362" s="656" t="s">
        <v>34</v>
      </c>
      <c r="X362" s="656" t="s">
        <v>394</v>
      </c>
      <c r="Y362" s="657" t="s">
        <v>2097</v>
      </c>
      <c r="Z362" s="1246"/>
      <c r="AA362" s="1246"/>
      <c r="AB362" s="1246"/>
      <c r="AC362" s="1246"/>
      <c r="AD362" s="1246"/>
      <c r="AE362" s="1246"/>
      <c r="AF362" s="1246"/>
      <c r="AG362" s="1246"/>
    </row>
    <row r="363" spans="1:33" s="1046" customFormat="1" ht="167.25" customHeight="1">
      <c r="A363" s="1041"/>
      <c r="B363" s="1042"/>
      <c r="C363" s="1147"/>
      <c r="D363" s="1251"/>
      <c r="E363" s="1060" t="s">
        <v>2202</v>
      </c>
      <c r="F363" s="63">
        <v>0</v>
      </c>
      <c r="G363" s="1252">
        <v>48000</v>
      </c>
      <c r="H363" s="63">
        <v>0</v>
      </c>
      <c r="I363" s="63">
        <v>0</v>
      </c>
      <c r="J363" s="63">
        <v>0</v>
      </c>
      <c r="K363" s="1090">
        <v>48000</v>
      </c>
      <c r="L363" s="655">
        <v>40</v>
      </c>
      <c r="M363" s="655">
        <v>4</v>
      </c>
      <c r="N363" s="63">
        <v>0</v>
      </c>
      <c r="O363" s="655">
        <v>44</v>
      </c>
      <c r="P363" s="77" t="s">
        <v>398</v>
      </c>
      <c r="Q363" s="77" t="s">
        <v>303</v>
      </c>
      <c r="R363" s="78" t="s">
        <v>2155</v>
      </c>
      <c r="S363" s="657" t="s">
        <v>2203</v>
      </c>
      <c r="T363" s="1091" t="s">
        <v>2204</v>
      </c>
      <c r="U363" s="656">
        <v>6</v>
      </c>
      <c r="V363" s="656">
        <v>6.6</v>
      </c>
      <c r="W363" s="656" t="s">
        <v>34</v>
      </c>
      <c r="X363" s="656" t="s">
        <v>394</v>
      </c>
      <c r="Y363" s="657" t="s">
        <v>2097</v>
      </c>
      <c r="Z363" s="1047"/>
      <c r="AA363" s="1047"/>
      <c r="AB363" s="1047"/>
      <c r="AC363" s="1047"/>
      <c r="AD363" s="1047"/>
      <c r="AE363" s="1047"/>
      <c r="AF363" s="1047"/>
      <c r="AG363" s="1047"/>
    </row>
    <row r="364" spans="1:33" s="211" customFormat="1" ht="161.25" customHeight="1">
      <c r="A364" s="55"/>
      <c r="B364" s="56"/>
      <c r="C364" s="766">
        <v>138</v>
      </c>
      <c r="D364" s="488">
        <v>15</v>
      </c>
      <c r="E364" s="497" t="s">
        <v>3659</v>
      </c>
      <c r="F364" s="63">
        <v>0</v>
      </c>
      <c r="G364" s="63">
        <v>0</v>
      </c>
      <c r="H364" s="63">
        <v>0</v>
      </c>
      <c r="I364" s="63">
        <v>0</v>
      </c>
      <c r="J364" s="63">
        <v>0</v>
      </c>
      <c r="K364" s="47">
        <v>0</v>
      </c>
      <c r="L364" s="439">
        <v>40</v>
      </c>
      <c r="M364" s="439">
        <v>2</v>
      </c>
      <c r="N364" s="47">
        <v>0</v>
      </c>
      <c r="O364" s="439">
        <v>42</v>
      </c>
      <c r="P364" s="66" t="s">
        <v>240</v>
      </c>
      <c r="Q364" s="66" t="s">
        <v>220</v>
      </c>
      <c r="R364" s="57" t="s">
        <v>2158</v>
      </c>
      <c r="S364" s="415" t="s">
        <v>2116</v>
      </c>
      <c r="T364" s="646" t="s">
        <v>2117</v>
      </c>
      <c r="U364" s="65">
        <v>6</v>
      </c>
      <c r="V364" s="65">
        <v>6.6</v>
      </c>
      <c r="W364" s="65" t="s">
        <v>34</v>
      </c>
      <c r="X364" s="40" t="s">
        <v>394</v>
      </c>
      <c r="Y364" s="416" t="s">
        <v>2097</v>
      </c>
      <c r="Z364" s="210"/>
      <c r="AA364" s="210"/>
      <c r="AB364" s="210"/>
      <c r="AC364" s="210"/>
      <c r="AD364" s="210"/>
      <c r="AE364" s="210"/>
      <c r="AF364" s="210"/>
      <c r="AG364" s="210"/>
    </row>
    <row r="365" spans="1:33" s="211" customFormat="1" ht="169.5" customHeight="1">
      <c r="A365" s="55"/>
      <c r="B365" s="56"/>
      <c r="C365" s="766">
        <v>139</v>
      </c>
      <c r="D365" s="488">
        <v>17</v>
      </c>
      <c r="E365" s="497" t="s">
        <v>3660</v>
      </c>
      <c r="F365" s="63">
        <v>0</v>
      </c>
      <c r="G365" s="63">
        <v>0</v>
      </c>
      <c r="H365" s="63">
        <v>0</v>
      </c>
      <c r="I365" s="63">
        <v>0</v>
      </c>
      <c r="J365" s="63">
        <v>0</v>
      </c>
      <c r="K365" s="47">
        <v>0</v>
      </c>
      <c r="L365" s="439">
        <v>50</v>
      </c>
      <c r="M365" s="439">
        <v>4</v>
      </c>
      <c r="N365" s="47">
        <v>0</v>
      </c>
      <c r="O365" s="439">
        <v>54</v>
      </c>
      <c r="P365" s="66" t="s">
        <v>398</v>
      </c>
      <c r="Q365" s="66" t="s">
        <v>303</v>
      </c>
      <c r="R365" s="57" t="s">
        <v>2155</v>
      </c>
      <c r="S365" s="415" t="s">
        <v>2116</v>
      </c>
      <c r="T365" s="647" t="s">
        <v>2117</v>
      </c>
      <c r="U365" s="65">
        <v>6</v>
      </c>
      <c r="V365" s="65">
        <v>6.6</v>
      </c>
      <c r="W365" s="65" t="s">
        <v>34</v>
      </c>
      <c r="X365" s="40" t="s">
        <v>394</v>
      </c>
      <c r="Y365" s="416" t="s">
        <v>2097</v>
      </c>
      <c r="Z365" s="210"/>
      <c r="AA365" s="210"/>
      <c r="AB365" s="210"/>
      <c r="AC365" s="210"/>
      <c r="AD365" s="210"/>
      <c r="AE365" s="210"/>
      <c r="AF365" s="210"/>
      <c r="AG365" s="210"/>
    </row>
    <row r="366" spans="1:33" s="211" customFormat="1" ht="119.25" customHeight="1">
      <c r="A366" s="55"/>
      <c r="B366" s="56"/>
      <c r="C366" s="766">
        <v>140</v>
      </c>
      <c r="D366" s="488">
        <v>19</v>
      </c>
      <c r="E366" s="497" t="s">
        <v>2205</v>
      </c>
      <c r="F366" s="63">
        <v>0</v>
      </c>
      <c r="G366" s="63">
        <v>0</v>
      </c>
      <c r="H366" s="63">
        <v>0</v>
      </c>
      <c r="I366" s="63">
        <v>0</v>
      </c>
      <c r="J366" s="63">
        <v>0</v>
      </c>
      <c r="K366" s="47">
        <v>0</v>
      </c>
      <c r="L366" s="47">
        <v>0</v>
      </c>
      <c r="M366" s="47">
        <v>0</v>
      </c>
      <c r="N366" s="47">
        <v>0</v>
      </c>
      <c r="O366" s="47">
        <v>0</v>
      </c>
      <c r="P366" s="66" t="s">
        <v>240</v>
      </c>
      <c r="Q366" s="66" t="s">
        <v>220</v>
      </c>
      <c r="R366" s="57" t="s">
        <v>2108</v>
      </c>
      <c r="S366" s="415" t="s">
        <v>2203</v>
      </c>
      <c r="T366" s="647" t="s">
        <v>2206</v>
      </c>
      <c r="U366" s="65">
        <v>6</v>
      </c>
      <c r="V366" s="65">
        <v>6.6</v>
      </c>
      <c r="W366" s="65" t="s">
        <v>34</v>
      </c>
      <c r="X366" s="40" t="s">
        <v>394</v>
      </c>
      <c r="Y366" s="416" t="s">
        <v>2097</v>
      </c>
      <c r="Z366" s="210"/>
      <c r="AA366" s="210"/>
      <c r="AB366" s="210"/>
      <c r="AC366" s="210"/>
      <c r="AD366" s="210"/>
      <c r="AE366" s="210"/>
      <c r="AF366" s="210"/>
      <c r="AG366" s="210"/>
    </row>
    <row r="367" spans="1:33" s="213" customFormat="1" ht="125.25" customHeight="1">
      <c r="A367" s="55"/>
      <c r="B367" s="56"/>
      <c r="C367" s="766">
        <v>141</v>
      </c>
      <c r="D367" s="509">
        <v>10</v>
      </c>
      <c r="E367" s="454" t="s">
        <v>2219</v>
      </c>
      <c r="F367" s="63">
        <v>0</v>
      </c>
      <c r="G367" s="93">
        <v>30000</v>
      </c>
      <c r="H367" s="63">
        <v>0</v>
      </c>
      <c r="I367" s="63">
        <v>0</v>
      </c>
      <c r="J367" s="63">
        <v>0</v>
      </c>
      <c r="K367" s="47">
        <v>30000</v>
      </c>
      <c r="L367" s="431">
        <v>61</v>
      </c>
      <c r="M367" s="47">
        <v>0</v>
      </c>
      <c r="N367" s="47">
        <v>0</v>
      </c>
      <c r="O367" s="431">
        <v>61</v>
      </c>
      <c r="P367" s="49" t="s">
        <v>240</v>
      </c>
      <c r="Q367" s="49" t="s">
        <v>220</v>
      </c>
      <c r="R367" s="702" t="s">
        <v>2158</v>
      </c>
      <c r="S367" s="416" t="s">
        <v>2199</v>
      </c>
      <c r="T367" s="1089" t="s">
        <v>2200</v>
      </c>
      <c r="U367" s="40">
        <v>6</v>
      </c>
      <c r="V367" s="40">
        <v>6.6</v>
      </c>
      <c r="W367" s="40" t="s">
        <v>34</v>
      </c>
      <c r="X367" s="40" t="s">
        <v>1879</v>
      </c>
      <c r="Y367" s="416" t="s">
        <v>2097</v>
      </c>
      <c r="Z367" s="212"/>
      <c r="AA367" s="212"/>
      <c r="AB367" s="212"/>
      <c r="AC367" s="212"/>
      <c r="AD367" s="212"/>
      <c r="AE367" s="212"/>
      <c r="AF367" s="212"/>
      <c r="AG367" s="212"/>
    </row>
    <row r="368" spans="1:33" s="211" customFormat="1" ht="121.5" customHeight="1">
      <c r="A368" s="55"/>
      <c r="B368" s="56"/>
      <c r="C368" s="766">
        <v>142</v>
      </c>
      <c r="D368" s="489">
        <v>4</v>
      </c>
      <c r="E368" s="454" t="s">
        <v>3817</v>
      </c>
      <c r="F368" s="63">
        <v>0</v>
      </c>
      <c r="G368" s="72">
        <v>30000</v>
      </c>
      <c r="H368" s="63">
        <v>0</v>
      </c>
      <c r="I368" s="63">
        <v>0</v>
      </c>
      <c r="J368" s="63">
        <v>0</v>
      </c>
      <c r="K368" s="125">
        <v>30000</v>
      </c>
      <c r="L368" s="448">
        <v>20</v>
      </c>
      <c r="M368" s="448">
        <v>10</v>
      </c>
      <c r="N368" s="448">
        <v>20</v>
      </c>
      <c r="O368" s="448">
        <v>50</v>
      </c>
      <c r="P368" s="66" t="s">
        <v>2650</v>
      </c>
      <c r="Q368" s="66" t="s">
        <v>2651</v>
      </c>
      <c r="R368" s="234">
        <v>21551</v>
      </c>
      <c r="S368" s="415" t="s">
        <v>2636</v>
      </c>
      <c r="T368" s="57" t="s">
        <v>2637</v>
      </c>
      <c r="U368" s="57">
        <v>6</v>
      </c>
      <c r="V368" s="57">
        <v>6.6</v>
      </c>
      <c r="W368" s="57" t="s">
        <v>34</v>
      </c>
      <c r="X368" s="702" t="s">
        <v>221</v>
      </c>
      <c r="Y368" s="416" t="s">
        <v>2555</v>
      </c>
      <c r="Z368" s="210"/>
      <c r="AA368" s="210"/>
      <c r="AB368" s="210"/>
      <c r="AC368" s="210"/>
      <c r="AD368" s="210"/>
      <c r="AE368" s="210"/>
      <c r="AF368" s="210"/>
      <c r="AG368" s="210"/>
    </row>
    <row r="369" spans="1:33" s="211" customFormat="1" ht="168" customHeight="1">
      <c r="A369" s="55"/>
      <c r="B369" s="56"/>
      <c r="C369" s="766">
        <v>143</v>
      </c>
      <c r="D369" s="489">
        <v>8</v>
      </c>
      <c r="E369" s="454" t="s">
        <v>2652</v>
      </c>
      <c r="F369" s="63">
        <v>0</v>
      </c>
      <c r="G369" s="132">
        <v>20000</v>
      </c>
      <c r="H369" s="63">
        <v>0</v>
      </c>
      <c r="I369" s="63">
        <v>0</v>
      </c>
      <c r="J369" s="63">
        <v>0</v>
      </c>
      <c r="K369" s="125">
        <v>20000</v>
      </c>
      <c r="L369" s="448">
        <v>20</v>
      </c>
      <c r="M369" s="448">
        <v>5</v>
      </c>
      <c r="N369" s="121">
        <v>0</v>
      </c>
      <c r="O369" s="448">
        <v>25</v>
      </c>
      <c r="P369" s="415" t="s">
        <v>435</v>
      </c>
      <c r="Q369" s="415" t="s">
        <v>436</v>
      </c>
      <c r="R369" s="57" t="s">
        <v>3346</v>
      </c>
      <c r="S369" s="415" t="s">
        <v>723</v>
      </c>
      <c r="T369" s="57"/>
      <c r="U369" s="57">
        <v>6</v>
      </c>
      <c r="V369" s="57">
        <v>6.6</v>
      </c>
      <c r="W369" s="57" t="s">
        <v>34</v>
      </c>
      <c r="X369" s="702" t="s">
        <v>221</v>
      </c>
      <c r="Y369" s="416" t="s">
        <v>2555</v>
      </c>
      <c r="Z369" s="210"/>
      <c r="AA369" s="210"/>
      <c r="AB369" s="210"/>
      <c r="AC369" s="210"/>
      <c r="AD369" s="210"/>
      <c r="AE369" s="210"/>
      <c r="AF369" s="210"/>
      <c r="AG369" s="210"/>
    </row>
    <row r="370" spans="1:33" s="213" customFormat="1" ht="121.5" customHeight="1">
      <c r="A370" s="55"/>
      <c r="B370" s="56"/>
      <c r="C370" s="766">
        <v>144</v>
      </c>
      <c r="D370" s="495">
        <v>3</v>
      </c>
      <c r="E370" s="389" t="s">
        <v>2642</v>
      </c>
      <c r="F370" s="63">
        <v>0</v>
      </c>
      <c r="G370" s="137">
        <v>30000</v>
      </c>
      <c r="H370" s="63">
        <v>0</v>
      </c>
      <c r="I370" s="63">
        <v>0</v>
      </c>
      <c r="J370" s="1262">
        <v>0</v>
      </c>
      <c r="K370" s="125">
        <v>30000</v>
      </c>
      <c r="L370" s="183">
        <v>120</v>
      </c>
      <c r="M370" s="183">
        <v>10</v>
      </c>
      <c r="N370" s="1250">
        <v>0</v>
      </c>
      <c r="O370" s="183">
        <v>130</v>
      </c>
      <c r="P370" s="416" t="s">
        <v>2954</v>
      </c>
      <c r="Q370" s="416" t="s">
        <v>3038</v>
      </c>
      <c r="R370" s="75">
        <v>21641</v>
      </c>
      <c r="S370" s="416" t="s">
        <v>2564</v>
      </c>
      <c r="T370" s="702" t="s">
        <v>2558</v>
      </c>
      <c r="U370" s="40">
        <v>6</v>
      </c>
      <c r="V370" s="40">
        <v>6.6</v>
      </c>
      <c r="W370" s="40" t="s">
        <v>34</v>
      </c>
      <c r="X370" s="702" t="s">
        <v>394</v>
      </c>
      <c r="Y370" s="416" t="s">
        <v>2555</v>
      </c>
      <c r="Z370" s="48"/>
      <c r="AA370" s="212"/>
      <c r="AB370" s="212"/>
      <c r="AC370" s="212"/>
      <c r="AD370" s="212"/>
      <c r="AE370" s="212"/>
      <c r="AF370" s="212"/>
      <c r="AG370" s="212"/>
    </row>
    <row r="371" spans="1:33" s="213" customFormat="1" ht="170.25" customHeight="1">
      <c r="A371" s="55"/>
      <c r="B371" s="56"/>
      <c r="C371" s="766">
        <v>145</v>
      </c>
      <c r="D371" s="495">
        <v>10</v>
      </c>
      <c r="E371" s="478" t="s">
        <v>2646</v>
      </c>
      <c r="F371" s="143">
        <v>48000</v>
      </c>
      <c r="G371" s="144">
        <v>0</v>
      </c>
      <c r="H371" s="1154">
        <v>0</v>
      </c>
      <c r="I371" s="1154">
        <v>0</v>
      </c>
      <c r="J371" s="1154">
        <v>0</v>
      </c>
      <c r="K371" s="125">
        <v>48000</v>
      </c>
      <c r="L371" s="183">
        <v>30</v>
      </c>
      <c r="M371" s="183">
        <v>5</v>
      </c>
      <c r="N371" s="1250">
        <v>0</v>
      </c>
      <c r="O371" s="183">
        <v>25</v>
      </c>
      <c r="P371" s="416" t="s">
        <v>3315</v>
      </c>
      <c r="Q371" s="416" t="s">
        <v>3316</v>
      </c>
      <c r="R371" s="702" t="s">
        <v>2647</v>
      </c>
      <c r="S371" s="416" t="s">
        <v>2648</v>
      </c>
      <c r="T371" s="702" t="s">
        <v>2586</v>
      </c>
      <c r="U371" s="40">
        <v>6</v>
      </c>
      <c r="V371" s="40">
        <v>6.6</v>
      </c>
      <c r="W371" s="40" t="s">
        <v>34</v>
      </c>
      <c r="X371" s="702" t="s">
        <v>221</v>
      </c>
      <c r="Y371" s="416" t="s">
        <v>2555</v>
      </c>
      <c r="Z371" s="48"/>
      <c r="AA371" s="212"/>
      <c r="AB371" s="212"/>
      <c r="AC371" s="212"/>
      <c r="AD371" s="212"/>
      <c r="AE371" s="212"/>
      <c r="AF371" s="212"/>
      <c r="AG371" s="212"/>
    </row>
    <row r="372" spans="1:33" s="213" customFormat="1" ht="126.75" customHeight="1">
      <c r="A372" s="55"/>
      <c r="B372" s="56"/>
      <c r="C372" s="766">
        <v>146</v>
      </c>
      <c r="D372" s="495">
        <v>7</v>
      </c>
      <c r="E372" s="527" t="s">
        <v>2603</v>
      </c>
      <c r="F372" s="702"/>
      <c r="G372" s="138">
        <v>30000</v>
      </c>
      <c r="H372" s="702"/>
      <c r="I372" s="702"/>
      <c r="J372" s="702"/>
      <c r="K372" s="125">
        <v>30000</v>
      </c>
      <c r="L372" s="183">
        <v>230</v>
      </c>
      <c r="M372" s="183">
        <v>10</v>
      </c>
      <c r="N372" s="63">
        <v>0</v>
      </c>
      <c r="O372" s="183">
        <v>240</v>
      </c>
      <c r="P372" s="415" t="s">
        <v>240</v>
      </c>
      <c r="Q372" s="66" t="s">
        <v>220</v>
      </c>
      <c r="R372" s="75">
        <v>21671</v>
      </c>
      <c r="S372" s="416" t="s">
        <v>2604</v>
      </c>
      <c r="T372" s="455" t="s">
        <v>2605</v>
      </c>
      <c r="U372" s="40">
        <v>6</v>
      </c>
      <c r="V372" s="40">
        <v>6.6</v>
      </c>
      <c r="W372" s="40" t="s">
        <v>34</v>
      </c>
      <c r="X372" s="238" t="s">
        <v>221</v>
      </c>
      <c r="Y372" s="416" t="s">
        <v>2555</v>
      </c>
      <c r="AA372" s="212"/>
      <c r="AB372" s="212"/>
      <c r="AC372" s="212"/>
      <c r="AD372" s="212"/>
      <c r="AE372" s="212"/>
      <c r="AF372" s="212"/>
      <c r="AG372" s="212"/>
    </row>
    <row r="373" spans="1:33" s="211" customFormat="1" ht="162" customHeight="1">
      <c r="A373" s="55"/>
      <c r="B373" s="56"/>
      <c r="C373" s="766">
        <v>147</v>
      </c>
      <c r="D373" s="495">
        <v>7</v>
      </c>
      <c r="E373" s="497" t="s">
        <v>2620</v>
      </c>
      <c r="F373" s="139"/>
      <c r="G373" s="70"/>
      <c r="H373" s="70">
        <v>200000</v>
      </c>
      <c r="I373" s="62"/>
      <c r="J373" s="62"/>
      <c r="K373" s="125">
        <v>200000</v>
      </c>
      <c r="L373" s="439">
        <v>100</v>
      </c>
      <c r="M373" s="439">
        <v>40</v>
      </c>
      <c r="N373" s="439">
        <v>90</v>
      </c>
      <c r="O373" s="439">
        <v>230</v>
      </c>
      <c r="P373" s="66" t="s">
        <v>978</v>
      </c>
      <c r="Q373" s="66" t="s">
        <v>220</v>
      </c>
      <c r="R373" s="234">
        <v>21551</v>
      </c>
      <c r="S373" s="239" t="s">
        <v>2621</v>
      </c>
      <c r="T373" s="65" t="s">
        <v>2586</v>
      </c>
      <c r="U373" s="40">
        <v>6</v>
      </c>
      <c r="V373" s="40">
        <v>6.6</v>
      </c>
      <c r="W373" s="40" t="s">
        <v>34</v>
      </c>
      <c r="X373" s="238" t="s">
        <v>394</v>
      </c>
      <c r="Y373" s="416" t="s">
        <v>2555</v>
      </c>
      <c r="AA373" s="210"/>
      <c r="AB373" s="210"/>
      <c r="AC373" s="210"/>
      <c r="AD373" s="210"/>
      <c r="AE373" s="210"/>
      <c r="AF373" s="210"/>
      <c r="AG373" s="210"/>
    </row>
    <row r="374" spans="1:33" s="134" customFormat="1" ht="164.25" customHeight="1">
      <c r="A374" s="55"/>
      <c r="B374" s="56"/>
      <c r="C374" s="766">
        <v>148</v>
      </c>
      <c r="D374" s="498">
        <v>5</v>
      </c>
      <c r="E374" s="544" t="s">
        <v>3104</v>
      </c>
      <c r="F374" s="79"/>
      <c r="G374" s="1123">
        <v>300000</v>
      </c>
      <c r="H374" s="79"/>
      <c r="I374" s="79"/>
      <c r="J374" s="79"/>
      <c r="K374" s="1113">
        <f>SUM(F374,G374,H374,I374,J374)</f>
        <v>300000</v>
      </c>
      <c r="L374" s="260">
        <v>200</v>
      </c>
      <c r="M374" s="260">
        <v>30</v>
      </c>
      <c r="N374" s="260">
        <v>120</v>
      </c>
      <c r="O374" s="260">
        <f>SUM(L374:N374)</f>
        <v>350</v>
      </c>
      <c r="P374" s="246" t="s">
        <v>391</v>
      </c>
      <c r="Q374" s="246" t="s">
        <v>2661</v>
      </c>
      <c r="R374" s="1318">
        <v>21551</v>
      </c>
      <c r="S374" s="260" t="s">
        <v>2585</v>
      </c>
      <c r="T374" s="825" t="s">
        <v>2667</v>
      </c>
      <c r="U374" s="40">
        <v>6</v>
      </c>
      <c r="V374" s="40">
        <v>6.6</v>
      </c>
      <c r="W374" s="40" t="s">
        <v>34</v>
      </c>
      <c r="X374" s="1304" t="s">
        <v>462</v>
      </c>
      <c r="Y374" s="291" t="s">
        <v>2555</v>
      </c>
      <c r="Z374" s="1387"/>
      <c r="AA374" s="133"/>
      <c r="AB374" s="133"/>
      <c r="AC374" s="133"/>
      <c r="AD374" s="133"/>
      <c r="AE374" s="133"/>
      <c r="AF374" s="133"/>
      <c r="AG374" s="133"/>
    </row>
    <row r="375" spans="1:33" s="213" customFormat="1" ht="129.75" customHeight="1">
      <c r="A375" s="55"/>
      <c r="B375" s="56"/>
      <c r="C375" s="766">
        <v>149</v>
      </c>
      <c r="D375" s="502">
        <v>11</v>
      </c>
      <c r="E375" s="508" t="s">
        <v>2363</v>
      </c>
      <c r="F375" s="63">
        <v>0</v>
      </c>
      <c r="G375" s="63">
        <v>0</v>
      </c>
      <c r="H375" s="63">
        <v>0</v>
      </c>
      <c r="I375" s="63">
        <v>0</v>
      </c>
      <c r="J375" s="72">
        <v>900000</v>
      </c>
      <c r="K375" s="47">
        <f>SUM(F375,G375,H375,I375,J375)</f>
        <v>900000</v>
      </c>
      <c r="L375" s="431">
        <v>350</v>
      </c>
      <c r="M375" s="431">
        <v>165</v>
      </c>
      <c r="N375" s="431">
        <v>224</v>
      </c>
      <c r="O375" s="431">
        <v>739</v>
      </c>
      <c r="P375" s="49" t="s">
        <v>3299</v>
      </c>
      <c r="Q375" s="49" t="s">
        <v>3292</v>
      </c>
      <c r="R375" s="75">
        <v>21582</v>
      </c>
      <c r="S375" s="416" t="s">
        <v>2364</v>
      </c>
      <c r="T375" s="40" t="s">
        <v>2365</v>
      </c>
      <c r="U375" s="40">
        <v>6</v>
      </c>
      <c r="V375" s="40">
        <v>6.6</v>
      </c>
      <c r="W375" s="40" t="s">
        <v>34</v>
      </c>
      <c r="X375" s="40" t="s">
        <v>221</v>
      </c>
      <c r="Y375" s="416" t="s">
        <v>2342</v>
      </c>
      <c r="Z375" s="48"/>
      <c r="AA375" s="212"/>
      <c r="AB375" s="212"/>
      <c r="AC375" s="212"/>
      <c r="AD375" s="212"/>
      <c r="AE375" s="212"/>
      <c r="AF375" s="212"/>
      <c r="AG375" s="212"/>
    </row>
    <row r="376" spans="1:33" s="213" customFormat="1" ht="115.5" customHeight="1">
      <c r="A376" s="55"/>
      <c r="B376" s="56"/>
      <c r="C376" s="766">
        <v>150</v>
      </c>
      <c r="D376" s="498">
        <v>3</v>
      </c>
      <c r="E376" s="454" t="s">
        <v>3818</v>
      </c>
      <c r="F376" s="63">
        <v>0</v>
      </c>
      <c r="G376" s="200">
        <v>100000</v>
      </c>
      <c r="H376" s="63">
        <v>0</v>
      </c>
      <c r="I376" s="63">
        <v>0</v>
      </c>
      <c r="J376" s="63">
        <v>0</v>
      </c>
      <c r="K376" s="63">
        <v>100000</v>
      </c>
      <c r="L376" s="431">
        <v>100</v>
      </c>
      <c r="M376" s="431">
        <v>20</v>
      </c>
      <c r="N376" s="63">
        <v>0</v>
      </c>
      <c r="O376" s="431">
        <v>120</v>
      </c>
      <c r="P376" s="416" t="s">
        <v>3297</v>
      </c>
      <c r="Q376" s="416" t="s">
        <v>3298</v>
      </c>
      <c r="R376" s="702" t="s">
        <v>2161</v>
      </c>
      <c r="S376" s="168" t="s">
        <v>1963</v>
      </c>
      <c r="T376" s="855" t="s">
        <v>1964</v>
      </c>
      <c r="U376" s="40">
        <v>6</v>
      </c>
      <c r="V376" s="40">
        <v>6.6</v>
      </c>
      <c r="W376" s="40" t="s">
        <v>34</v>
      </c>
      <c r="X376" s="57" t="s">
        <v>1879</v>
      </c>
      <c r="Y376" s="415" t="s">
        <v>1961</v>
      </c>
      <c r="AA376" s="212"/>
      <c r="AB376" s="212"/>
      <c r="AC376" s="212"/>
      <c r="AD376" s="212"/>
      <c r="AE376" s="212"/>
      <c r="AF376" s="212"/>
      <c r="AG376" s="212"/>
    </row>
    <row r="377" spans="1:33" s="213" customFormat="1" ht="117.75" customHeight="1">
      <c r="A377" s="55"/>
      <c r="B377" s="56"/>
      <c r="C377" s="766">
        <v>151</v>
      </c>
      <c r="D377" s="522">
        <v>1</v>
      </c>
      <c r="E377" s="530" t="s">
        <v>2535</v>
      </c>
      <c r="F377" s="182">
        <v>60000</v>
      </c>
      <c r="G377" s="63">
        <v>0</v>
      </c>
      <c r="H377" s="63">
        <v>0</v>
      </c>
      <c r="I377" s="63">
        <v>0</v>
      </c>
      <c r="J377" s="63">
        <v>0</v>
      </c>
      <c r="K377" s="1057">
        <f>SUM(F377,G377,H377,I377,J377)</f>
        <v>60000</v>
      </c>
      <c r="L377" s="431">
        <v>120</v>
      </c>
      <c r="M377" s="431">
        <v>20</v>
      </c>
      <c r="N377" s="63">
        <v>0</v>
      </c>
      <c r="O377" s="431">
        <v>140</v>
      </c>
      <c r="P377" s="416" t="s">
        <v>240</v>
      </c>
      <c r="Q377" s="416" t="s">
        <v>220</v>
      </c>
      <c r="R377" s="75">
        <v>21763</v>
      </c>
      <c r="S377" s="416" t="s">
        <v>2306</v>
      </c>
      <c r="T377" s="40" t="s">
        <v>2307</v>
      </c>
      <c r="U377" s="40">
        <v>6</v>
      </c>
      <c r="V377" s="40">
        <v>6.6</v>
      </c>
      <c r="W377" s="40" t="s">
        <v>34</v>
      </c>
      <c r="X377" s="702" t="s">
        <v>221</v>
      </c>
      <c r="Y377" s="416" t="s">
        <v>2536</v>
      </c>
      <c r="AA377" s="212"/>
      <c r="AB377" s="212"/>
      <c r="AC377" s="212"/>
      <c r="AD377" s="212"/>
      <c r="AE377" s="212"/>
      <c r="AF377" s="212"/>
      <c r="AG377" s="212"/>
    </row>
    <row r="378" spans="1:33" s="134" customFormat="1" ht="117.75" customHeight="1">
      <c r="A378" s="55"/>
      <c r="B378" s="56"/>
      <c r="C378" s="766">
        <v>152</v>
      </c>
      <c r="D378" s="495">
        <v>23</v>
      </c>
      <c r="E378" s="481" t="s">
        <v>740</v>
      </c>
      <c r="F378" s="42">
        <v>0</v>
      </c>
      <c r="G378" s="161">
        <v>0</v>
      </c>
      <c r="H378" s="426">
        <v>0</v>
      </c>
      <c r="I378" s="426">
        <v>0</v>
      </c>
      <c r="J378" s="422">
        <v>50000</v>
      </c>
      <c r="K378" s="423">
        <f>SUM(F378,G378,H378,I378,J378)</f>
        <v>50000</v>
      </c>
      <c r="L378" s="431">
        <v>69</v>
      </c>
      <c r="M378" s="431">
        <v>9</v>
      </c>
      <c r="N378" s="431">
        <v>2</v>
      </c>
      <c r="O378" s="431">
        <f>SUM(L378:N378)</f>
        <v>80</v>
      </c>
      <c r="P378" s="166" t="s">
        <v>2954</v>
      </c>
      <c r="Q378" s="166" t="s">
        <v>2955</v>
      </c>
      <c r="R378" s="75">
        <v>21671</v>
      </c>
      <c r="S378" s="416">
        <v>2</v>
      </c>
      <c r="T378" s="702" t="s">
        <v>726</v>
      </c>
      <c r="U378" s="40">
        <v>6</v>
      </c>
      <c r="V378" s="40">
        <v>6.1</v>
      </c>
      <c r="W378" s="40" t="s">
        <v>21</v>
      </c>
      <c r="X378" s="40" t="s">
        <v>394</v>
      </c>
      <c r="Y378" s="416" t="s">
        <v>3388</v>
      </c>
      <c r="Z378" s="48"/>
      <c r="AA378" s="133"/>
      <c r="AB378" s="133"/>
      <c r="AC378" s="133"/>
      <c r="AD378" s="133"/>
      <c r="AE378" s="133"/>
      <c r="AF378" s="133"/>
      <c r="AG378" s="133"/>
    </row>
    <row r="379" spans="1:33" s="208" customFormat="1" ht="23.25" customHeight="1">
      <c r="A379" s="323"/>
      <c r="B379" s="324"/>
      <c r="C379" s="572" t="s">
        <v>38</v>
      </c>
      <c r="D379" s="484" t="s">
        <v>37</v>
      </c>
      <c r="E379" s="485" t="s">
        <v>39</v>
      </c>
      <c r="F379" s="340">
        <f t="shared" ref="F379" si="31">SUM(F380)</f>
        <v>0</v>
      </c>
      <c r="G379" s="340">
        <f t="shared" ref="G379" si="32">SUM(G380)</f>
        <v>1000000</v>
      </c>
      <c r="H379" s="340">
        <f t="shared" ref="H379" si="33">SUM(H380)</f>
        <v>0</v>
      </c>
      <c r="I379" s="340">
        <f t="shared" ref="I379" si="34">SUM(I380)</f>
        <v>0</v>
      </c>
      <c r="J379" s="340">
        <f t="shared" ref="J379" si="35">SUM(J380)</f>
        <v>0</v>
      </c>
      <c r="K379" s="340">
        <f t="shared" ref="K379" si="36">SUM(K380)</f>
        <v>1000000</v>
      </c>
      <c r="L379" s="441"/>
      <c r="M379" s="282"/>
      <c r="N379" s="282"/>
      <c r="O379" s="282"/>
      <c r="P379" s="282"/>
      <c r="Q379" s="282"/>
      <c r="R379" s="344"/>
      <c r="S379" s="345"/>
      <c r="T379" s="319"/>
      <c r="U379" s="319"/>
      <c r="V379" s="319"/>
      <c r="W379" s="319"/>
      <c r="X379" s="321"/>
      <c r="Y379" s="682"/>
      <c r="Z379" s="207"/>
      <c r="AA379" s="207"/>
      <c r="AB379" s="207"/>
      <c r="AC379" s="207"/>
      <c r="AD379" s="207"/>
      <c r="AE379" s="207"/>
      <c r="AF379" s="207"/>
      <c r="AG379" s="207"/>
    </row>
    <row r="380" spans="1:33" s="211" customFormat="1" ht="123.75" customHeight="1">
      <c r="A380" s="55"/>
      <c r="B380" s="56"/>
      <c r="C380" s="645">
        <v>1</v>
      </c>
      <c r="D380" s="490">
        <v>7</v>
      </c>
      <c r="E380" s="491" t="s">
        <v>1617</v>
      </c>
      <c r="F380" s="63">
        <v>0</v>
      </c>
      <c r="G380" s="156">
        <v>1000000</v>
      </c>
      <c r="H380" s="63">
        <v>0</v>
      </c>
      <c r="I380" s="63">
        <v>0</v>
      </c>
      <c r="J380" s="63">
        <v>0</v>
      </c>
      <c r="K380" s="193">
        <v>1000000</v>
      </c>
      <c r="L380" s="1142">
        <v>40</v>
      </c>
      <c r="M380" s="1142">
        <v>14</v>
      </c>
      <c r="N380" s="1142">
        <v>32</v>
      </c>
      <c r="O380" s="1142">
        <v>86</v>
      </c>
      <c r="P380" s="854" t="s">
        <v>240</v>
      </c>
      <c r="Q380" s="854" t="s">
        <v>220</v>
      </c>
      <c r="R380" s="234" t="s">
        <v>3197</v>
      </c>
      <c r="S380" s="1143" t="s">
        <v>1618</v>
      </c>
      <c r="T380" s="154" t="s">
        <v>1619</v>
      </c>
      <c r="U380" s="173">
        <v>6</v>
      </c>
      <c r="V380" s="174">
        <v>6.7</v>
      </c>
      <c r="W380" s="175" t="s">
        <v>37</v>
      </c>
      <c r="X380" s="57" t="s">
        <v>221</v>
      </c>
      <c r="Y380" s="415" t="s">
        <v>1434</v>
      </c>
      <c r="Z380" s="74"/>
      <c r="AA380" s="210"/>
      <c r="AB380" s="210"/>
      <c r="AC380" s="210"/>
      <c r="AD380" s="210"/>
      <c r="AE380" s="210"/>
      <c r="AF380" s="210"/>
      <c r="AG380" s="210"/>
    </row>
    <row r="381" spans="1:33" s="211" customFormat="1" ht="23.25" customHeight="1">
      <c r="A381" s="342"/>
      <c r="B381" s="343"/>
      <c r="C381" s="572" t="s">
        <v>3521</v>
      </c>
      <c r="D381" s="484" t="s">
        <v>2334</v>
      </c>
      <c r="E381" s="485" t="s">
        <v>2335</v>
      </c>
      <c r="F381" s="349">
        <f t="shared" ref="F381" si="37">SUM(F382,F383)</f>
        <v>50539420</v>
      </c>
      <c r="G381" s="349">
        <f t="shared" ref="G381" si="38">SUM(G382,G383)</f>
        <v>14847200</v>
      </c>
      <c r="H381" s="349">
        <f t="shared" ref="H381" si="39">SUM(H382,H383)</f>
        <v>0</v>
      </c>
      <c r="I381" s="349">
        <f t="shared" ref="I381" si="40">SUM(I382,I383)</f>
        <v>0</v>
      </c>
      <c r="J381" s="349">
        <f t="shared" ref="J381" si="41">SUM(J382,J383)</f>
        <v>0</v>
      </c>
      <c r="K381" s="349">
        <f t="shared" ref="K381" si="42">SUM(K382,K383)</f>
        <v>65386620</v>
      </c>
      <c r="L381" s="447"/>
      <c r="M381" s="282"/>
      <c r="N381" s="282"/>
      <c r="O381" s="282"/>
      <c r="P381" s="282"/>
      <c r="Q381" s="282"/>
      <c r="R381" s="344"/>
      <c r="S381" s="345"/>
      <c r="T381" s="281"/>
      <c r="U381" s="281"/>
      <c r="V381" s="281"/>
      <c r="W381" s="281"/>
      <c r="X381" s="796"/>
      <c r="Y381" s="682"/>
    </row>
    <row r="382" spans="1:33" s="211" customFormat="1" ht="237" customHeight="1">
      <c r="A382" s="269"/>
      <c r="B382" s="871"/>
      <c r="C382" s="833">
        <v>1</v>
      </c>
      <c r="D382" s="872">
        <v>4</v>
      </c>
      <c r="E382" s="873" t="s">
        <v>2336</v>
      </c>
      <c r="F382" s="63">
        <v>0</v>
      </c>
      <c r="G382" s="874">
        <v>50000</v>
      </c>
      <c r="H382" s="974">
        <v>0</v>
      </c>
      <c r="I382" s="974">
        <v>0</v>
      </c>
      <c r="J382" s="974">
        <v>0</v>
      </c>
      <c r="K382" s="1219">
        <f>SUM(F382,G382,H382,I382,J382)</f>
        <v>50000</v>
      </c>
      <c r="L382" s="975">
        <v>0</v>
      </c>
      <c r="M382" s="975">
        <v>80</v>
      </c>
      <c r="N382" s="975">
        <v>0</v>
      </c>
      <c r="O382" s="975">
        <v>80</v>
      </c>
      <c r="P382" s="892" t="s">
        <v>3274</v>
      </c>
      <c r="Q382" s="273" t="s">
        <v>3273</v>
      </c>
      <c r="R382" s="1405" t="s">
        <v>2337</v>
      </c>
      <c r="S382" s="216" t="s">
        <v>3066</v>
      </c>
      <c r="T382" s="204" t="s">
        <v>2338</v>
      </c>
      <c r="U382" s="204">
        <v>6</v>
      </c>
      <c r="V382" s="204">
        <v>6.8</v>
      </c>
      <c r="W382" s="204" t="s">
        <v>2334</v>
      </c>
      <c r="X382" s="204" t="s">
        <v>221</v>
      </c>
      <c r="Y382" s="216" t="s">
        <v>2326</v>
      </c>
      <c r="Z382" s="210"/>
      <c r="AA382" s="210"/>
      <c r="AB382" s="210"/>
      <c r="AC382" s="210"/>
      <c r="AD382" s="210"/>
      <c r="AE382" s="210"/>
      <c r="AF382" s="210"/>
      <c r="AG382" s="210"/>
    </row>
    <row r="383" spans="1:33" s="1428" customFormat="1" ht="46.5">
      <c r="A383" s="1431"/>
      <c r="B383" s="1432"/>
      <c r="C383" s="1610">
        <v>2</v>
      </c>
      <c r="D383" s="1611"/>
      <c r="E383" s="1612" t="s">
        <v>3518</v>
      </c>
      <c r="F383" s="1613">
        <v>50539420</v>
      </c>
      <c r="G383" s="1613">
        <v>14797200</v>
      </c>
      <c r="H383" s="1614">
        <v>0</v>
      </c>
      <c r="I383" s="1614">
        <v>0</v>
      </c>
      <c r="J383" s="1614">
        <v>0</v>
      </c>
      <c r="K383" s="1613">
        <f>SUM(F383,G383,H383,I383,J383)</f>
        <v>65336620</v>
      </c>
      <c r="L383" s="1614">
        <v>0</v>
      </c>
      <c r="M383" s="1614">
        <v>0</v>
      </c>
      <c r="N383" s="1614">
        <v>0</v>
      </c>
      <c r="O383" s="1614">
        <v>0</v>
      </c>
      <c r="P383" s="1614">
        <v>0</v>
      </c>
      <c r="Q383" s="1614">
        <v>0</v>
      </c>
      <c r="R383" s="1615">
        <v>0</v>
      </c>
      <c r="S383" s="1616"/>
      <c r="T383" s="1617"/>
      <c r="U383" s="1617"/>
      <c r="V383" s="1617"/>
      <c r="W383" s="1617"/>
      <c r="X383" s="1617"/>
      <c r="Y383" s="1616" t="s">
        <v>3326</v>
      </c>
      <c r="Z383" s="1427"/>
      <c r="AA383" s="1427"/>
      <c r="AB383" s="1427"/>
      <c r="AC383" s="1427"/>
      <c r="AD383" s="1427"/>
      <c r="AE383" s="1427"/>
      <c r="AF383" s="1427"/>
      <c r="AG383" s="1427"/>
    </row>
    <row r="384" spans="1:33" s="213" customFormat="1" ht="23.25" customHeight="1">
      <c r="A384" s="469"/>
      <c r="B384" s="470"/>
      <c r="C384" s="578" t="s">
        <v>40</v>
      </c>
      <c r="D384" s="625"/>
      <c r="E384" s="604"/>
      <c r="F384" s="375">
        <f>SUM(F385,F387,F504,F511)</f>
        <v>36900800</v>
      </c>
      <c r="G384" s="375">
        <f t="shared" ref="G384:K384" si="43">SUM(G385,G387,G504,G511)</f>
        <v>8952600</v>
      </c>
      <c r="H384" s="375">
        <f t="shared" si="43"/>
        <v>519300</v>
      </c>
      <c r="I384" s="375">
        <f t="shared" si="43"/>
        <v>0</v>
      </c>
      <c r="J384" s="375">
        <f t="shared" si="43"/>
        <v>5000</v>
      </c>
      <c r="K384" s="375">
        <f t="shared" si="43"/>
        <v>46377700</v>
      </c>
      <c r="L384" s="450"/>
      <c r="M384" s="356"/>
      <c r="N384" s="356"/>
      <c r="O384" s="356"/>
      <c r="P384" s="356"/>
      <c r="Q384" s="356"/>
      <c r="R384" s="363"/>
      <c r="S384" s="364"/>
      <c r="T384" s="355"/>
      <c r="U384" s="360"/>
      <c r="V384" s="360"/>
      <c r="W384" s="360"/>
      <c r="X384" s="360"/>
      <c r="Y384" s="643"/>
      <c r="Z384" s="212"/>
      <c r="AA384" s="212"/>
      <c r="AB384" s="212"/>
      <c r="AC384" s="212"/>
      <c r="AD384" s="212"/>
      <c r="AE384" s="212"/>
      <c r="AF384" s="212"/>
      <c r="AG384" s="212"/>
    </row>
    <row r="385" spans="1:33" s="208" customFormat="1" ht="24" customHeight="1">
      <c r="A385" s="323"/>
      <c r="B385" s="324"/>
      <c r="C385" s="572" t="s">
        <v>20</v>
      </c>
      <c r="D385" s="484" t="s">
        <v>41</v>
      </c>
      <c r="E385" s="485" t="s">
        <v>42</v>
      </c>
      <c r="F385" s="282">
        <f t="shared" ref="F385" si="44">SUM(F386)</f>
        <v>105000</v>
      </c>
      <c r="G385" s="282">
        <f t="shared" ref="G385" si="45">SUM(G386)</f>
        <v>0</v>
      </c>
      <c r="H385" s="282">
        <f t="shared" ref="H385" si="46">SUM(H386)</f>
        <v>0</v>
      </c>
      <c r="I385" s="282">
        <f t="shared" ref="I385" si="47">SUM(I386)</f>
        <v>0</v>
      </c>
      <c r="J385" s="282">
        <f t="shared" ref="J385" si="48">SUM(J386)</f>
        <v>0</v>
      </c>
      <c r="K385" s="282">
        <f t="shared" ref="K385" si="49">SUM(K386)</f>
        <v>105000</v>
      </c>
      <c r="L385" s="441"/>
      <c r="M385" s="282"/>
      <c r="N385" s="282"/>
      <c r="O385" s="282"/>
      <c r="P385" s="282"/>
      <c r="Q385" s="318"/>
      <c r="R385" s="319"/>
      <c r="S385" s="320"/>
      <c r="T385" s="319"/>
      <c r="U385" s="321"/>
      <c r="V385" s="321"/>
      <c r="W385" s="321"/>
      <c r="X385" s="321"/>
      <c r="Y385" s="682"/>
      <c r="Z385" s="207"/>
      <c r="AA385" s="207"/>
      <c r="AB385" s="207"/>
      <c r="AC385" s="207"/>
      <c r="AD385" s="207"/>
      <c r="AE385" s="207"/>
      <c r="AF385" s="207"/>
      <c r="AG385" s="207"/>
    </row>
    <row r="386" spans="1:33" s="213" customFormat="1" ht="114" customHeight="1">
      <c r="A386" s="55"/>
      <c r="B386" s="56"/>
      <c r="C386" s="766">
        <v>1</v>
      </c>
      <c r="D386" s="489">
        <v>13</v>
      </c>
      <c r="E386" s="478" t="s">
        <v>564</v>
      </c>
      <c r="F386" s="42">
        <v>105000</v>
      </c>
      <c r="G386" s="72">
        <v>0</v>
      </c>
      <c r="H386" s="183" t="s">
        <v>525</v>
      </c>
      <c r="I386" s="183" t="s">
        <v>525</v>
      </c>
      <c r="J386" s="183" t="s">
        <v>525</v>
      </c>
      <c r="K386" s="425">
        <v>105000</v>
      </c>
      <c r="L386" s="183">
        <v>100</v>
      </c>
      <c r="M386" s="183">
        <v>13</v>
      </c>
      <c r="N386" s="183">
        <v>3</v>
      </c>
      <c r="O386" s="183">
        <v>116</v>
      </c>
      <c r="P386" s="49" t="s">
        <v>565</v>
      </c>
      <c r="Q386" s="49" t="s">
        <v>220</v>
      </c>
      <c r="R386" s="75">
        <v>21490</v>
      </c>
      <c r="S386" s="416" t="s">
        <v>3069</v>
      </c>
      <c r="T386" s="702" t="s">
        <v>566</v>
      </c>
      <c r="U386" s="702">
        <v>12</v>
      </c>
      <c r="V386" s="702">
        <v>12.1</v>
      </c>
      <c r="W386" s="702" t="s">
        <v>41</v>
      </c>
      <c r="X386" s="702" t="s">
        <v>221</v>
      </c>
      <c r="Y386" s="658" t="s">
        <v>536</v>
      </c>
      <c r="Z386" s="212"/>
      <c r="AA386" s="212"/>
      <c r="AB386" s="212"/>
      <c r="AC386" s="212"/>
      <c r="AD386" s="212"/>
      <c r="AE386" s="212"/>
      <c r="AF386" s="212"/>
      <c r="AG386" s="212"/>
    </row>
    <row r="387" spans="1:33" s="208" customFormat="1" ht="24" customHeight="1">
      <c r="A387" s="620"/>
      <c r="B387" s="324"/>
      <c r="C387" s="572" t="s">
        <v>23</v>
      </c>
      <c r="D387" s="484" t="s">
        <v>43</v>
      </c>
      <c r="E387" s="485" t="s">
        <v>44</v>
      </c>
      <c r="F387" s="340">
        <f>SUM(F389,F390,F391,F392,F393,F394,F395,F396,F397,F398,F399,F400,F401,F402,F403,F404,F405,F407,F408,F409,F410,F411,F412,F413,F414,F416,F417,F418,F419,F420,F421,F423,F424,F425,F426,F427,F428,F429,F430,F431,F432,F433,F434,F435,F436,F437,F439,F440,F441,F442,F443,F444,F445,F446,F447,F448,F449,F450,F451,F452,F454,F455,F456,F457,F458,F459,F460,F461,F462,F463,F464,F465,F466,F467,F468,F469,F470,F471,F472,F473,F474,F477,F478,F479,F482,F483,F484,F485,F486,F487,F488,F489,F492,F493,F494,F495,F500,F501,F502,F503)</f>
        <v>5217300</v>
      </c>
      <c r="G387" s="340">
        <f t="shared" ref="G387:K387" si="50">SUM(G389,G390,G391,G392,G393,G394,G395,G396,G397,G398,G399,G400,G401,G402,G403,G404,G405,G407,G408,G409,G410,G411,G412,G413,G414,G416,G417,G418,G419,G420,G421,G423,G424,G425,G426,G427,G428,G429,G430,G431,G432,G433,G434,G435,G436,G437,G439,G440,G441,G442,G443,G444,G445,G446,G447,G448,G449,G450,G451,G452,G454,G455,G456,G457,G458,G459,G460,G461,G462,G463,G464,G465,G466,G467,G468,G469,G470,G471,G472,G473,G474,G477,G478,G479,G482,G483,G484,G485,G486,G487,G488,G489,G492,G493,G494,G495,G500,G501,G502,G503)</f>
        <v>8757600</v>
      </c>
      <c r="H387" s="340">
        <f t="shared" si="50"/>
        <v>519300</v>
      </c>
      <c r="I387" s="340">
        <f t="shared" si="50"/>
        <v>0</v>
      </c>
      <c r="J387" s="340">
        <f t="shared" si="50"/>
        <v>5000</v>
      </c>
      <c r="K387" s="340">
        <f t="shared" si="50"/>
        <v>14499200</v>
      </c>
      <c r="L387" s="441"/>
      <c r="M387" s="282"/>
      <c r="N387" s="282"/>
      <c r="O387" s="282"/>
      <c r="P387" s="282"/>
      <c r="Q387" s="318"/>
      <c r="R387" s="319"/>
      <c r="S387" s="320"/>
      <c r="T387" s="319"/>
      <c r="U387" s="321"/>
      <c r="V387" s="321"/>
      <c r="W387" s="321"/>
      <c r="X387" s="321"/>
      <c r="Y387" s="682"/>
      <c r="Z387" s="207"/>
      <c r="AA387" s="207"/>
      <c r="AB387" s="207"/>
      <c r="AC387" s="207"/>
      <c r="AD387" s="207"/>
      <c r="AE387" s="207"/>
      <c r="AF387" s="207"/>
      <c r="AG387" s="207"/>
    </row>
    <row r="388" spans="1:33" s="208" customFormat="1">
      <c r="A388" s="229"/>
      <c r="B388" s="24"/>
      <c r="C388" s="1545">
        <v>1</v>
      </c>
      <c r="D388" s="1019">
        <v>16</v>
      </c>
      <c r="E388" s="1020" t="s">
        <v>288</v>
      </c>
      <c r="F388" s="270"/>
      <c r="G388" s="1289"/>
      <c r="H388" s="933"/>
      <c r="I388" s="933"/>
      <c r="J388" s="933"/>
      <c r="K388" s="933"/>
      <c r="L388" s="934"/>
      <c r="M388" s="934"/>
      <c r="N388" s="935"/>
      <c r="O388" s="934"/>
      <c r="P388" s="932"/>
      <c r="Q388" s="932"/>
      <c r="R388" s="1406"/>
      <c r="S388" s="936"/>
      <c r="T388" s="937"/>
      <c r="U388" s="937"/>
      <c r="V388" s="937"/>
      <c r="W388" s="937"/>
      <c r="X388" s="937"/>
      <c r="Y388" s="938"/>
      <c r="Z388" s="207"/>
      <c r="AA388" s="207"/>
      <c r="AB388" s="207"/>
      <c r="AC388" s="207"/>
      <c r="AD388" s="207"/>
      <c r="AE388" s="207"/>
      <c r="AF388" s="207"/>
      <c r="AG388" s="207"/>
    </row>
    <row r="389" spans="1:33" s="211" customFormat="1" ht="175.5" customHeight="1">
      <c r="A389" s="55"/>
      <c r="B389" s="56"/>
      <c r="C389" s="574"/>
      <c r="D389" s="489">
        <v>16</v>
      </c>
      <c r="E389" s="389" t="s">
        <v>3091</v>
      </c>
      <c r="F389" s="70">
        <v>0</v>
      </c>
      <c r="G389" s="72">
        <v>200000</v>
      </c>
      <c r="H389" s="38">
        <v>0</v>
      </c>
      <c r="I389" s="38">
        <v>0</v>
      </c>
      <c r="J389" s="38">
        <v>0</v>
      </c>
      <c r="K389" s="38">
        <v>200000</v>
      </c>
      <c r="L389" s="431"/>
      <c r="M389" s="431">
        <v>30</v>
      </c>
      <c r="N389" s="443">
        <v>0</v>
      </c>
      <c r="O389" s="431">
        <v>30</v>
      </c>
      <c r="P389" s="66" t="s">
        <v>435</v>
      </c>
      <c r="Q389" s="66" t="s">
        <v>3243</v>
      </c>
      <c r="R389" s="75">
        <v>21490</v>
      </c>
      <c r="S389" s="416" t="s">
        <v>291</v>
      </c>
      <c r="T389" s="40" t="s">
        <v>292</v>
      </c>
      <c r="U389" s="40">
        <v>12</v>
      </c>
      <c r="V389" s="40">
        <v>12.2</v>
      </c>
      <c r="W389" s="40" t="s">
        <v>43</v>
      </c>
      <c r="X389" s="40" t="s">
        <v>221</v>
      </c>
      <c r="Y389" s="658" t="s">
        <v>863</v>
      </c>
      <c r="Z389" s="210"/>
      <c r="AA389" s="210"/>
      <c r="AB389" s="210"/>
      <c r="AC389" s="210"/>
      <c r="AD389" s="210"/>
      <c r="AE389" s="210"/>
      <c r="AF389" s="210"/>
      <c r="AG389" s="210"/>
    </row>
    <row r="390" spans="1:33" s="213" customFormat="1" ht="154.5" customHeight="1">
      <c r="A390" s="55"/>
      <c r="B390" s="56"/>
      <c r="C390" s="574"/>
      <c r="D390" s="495">
        <v>7</v>
      </c>
      <c r="E390" s="389" t="s">
        <v>3090</v>
      </c>
      <c r="F390" s="110">
        <v>0</v>
      </c>
      <c r="G390" s="156">
        <v>200000</v>
      </c>
      <c r="H390" s="110">
        <v>0</v>
      </c>
      <c r="I390" s="110">
        <v>0</v>
      </c>
      <c r="J390" s="110">
        <v>0</v>
      </c>
      <c r="K390" s="110">
        <v>200000</v>
      </c>
      <c r="L390" s="444">
        <v>140</v>
      </c>
      <c r="M390" s="444">
        <v>20</v>
      </c>
      <c r="N390" s="71">
        <v>0</v>
      </c>
      <c r="O390" s="444">
        <v>160</v>
      </c>
      <c r="P390" s="66" t="s">
        <v>435</v>
      </c>
      <c r="Q390" s="66" t="s">
        <v>3243</v>
      </c>
      <c r="R390" s="455" t="s">
        <v>1157</v>
      </c>
      <c r="S390" s="416" t="s">
        <v>1158</v>
      </c>
      <c r="T390" s="455" t="s">
        <v>1159</v>
      </c>
      <c r="U390" s="702">
        <v>12</v>
      </c>
      <c r="V390" s="702">
        <v>12.2</v>
      </c>
      <c r="W390" s="702" t="s">
        <v>43</v>
      </c>
      <c r="X390" s="57" t="s">
        <v>394</v>
      </c>
      <c r="Y390" s="415" t="s">
        <v>1078</v>
      </c>
      <c r="Z390" s="326"/>
      <c r="AA390" s="212"/>
      <c r="AB390" s="212"/>
      <c r="AC390" s="212"/>
      <c r="AD390" s="212"/>
      <c r="AE390" s="212"/>
      <c r="AF390" s="212"/>
      <c r="AG390" s="212"/>
    </row>
    <row r="391" spans="1:33" s="213" customFormat="1" ht="156.75" customHeight="1">
      <c r="A391" s="55"/>
      <c r="B391" s="56"/>
      <c r="C391" s="574"/>
      <c r="D391" s="489">
        <v>11</v>
      </c>
      <c r="E391" s="389" t="s">
        <v>3092</v>
      </c>
      <c r="F391" s="54">
        <v>0</v>
      </c>
      <c r="G391" s="113">
        <v>200000</v>
      </c>
      <c r="H391" s="54">
        <v>0</v>
      </c>
      <c r="I391" s="54">
        <v>0</v>
      </c>
      <c r="J391" s="54">
        <v>0</v>
      </c>
      <c r="K391" s="54">
        <v>200000</v>
      </c>
      <c r="L391" s="435">
        <v>150</v>
      </c>
      <c r="M391" s="435">
        <v>36</v>
      </c>
      <c r="N391" s="435">
        <v>0</v>
      </c>
      <c r="O391" s="435">
        <v>186</v>
      </c>
      <c r="P391" s="66" t="s">
        <v>435</v>
      </c>
      <c r="Q391" s="66" t="s">
        <v>3243</v>
      </c>
      <c r="R391" s="75">
        <v>21490</v>
      </c>
      <c r="S391" s="416" t="s">
        <v>1276</v>
      </c>
      <c r="T391" s="40" t="s">
        <v>1277</v>
      </c>
      <c r="U391" s="40">
        <v>12</v>
      </c>
      <c r="V391" s="40">
        <v>12.2</v>
      </c>
      <c r="W391" s="40" t="s">
        <v>43</v>
      </c>
      <c r="X391" s="40" t="s">
        <v>394</v>
      </c>
      <c r="Y391" s="416" t="s">
        <v>1245</v>
      </c>
      <c r="Z391" s="212"/>
      <c r="AA391" s="212"/>
      <c r="AB391" s="212"/>
      <c r="AC391" s="212"/>
      <c r="AD391" s="212"/>
      <c r="AE391" s="212"/>
      <c r="AF391" s="212"/>
      <c r="AG391" s="212"/>
    </row>
    <row r="392" spans="1:33" s="213" customFormat="1" ht="171.75" customHeight="1">
      <c r="A392" s="55"/>
      <c r="B392" s="56"/>
      <c r="C392" s="574"/>
      <c r="D392" s="490">
        <v>8</v>
      </c>
      <c r="E392" s="491" t="s">
        <v>3093</v>
      </c>
      <c r="F392" s="54">
        <v>0</v>
      </c>
      <c r="G392" s="156">
        <v>200000</v>
      </c>
      <c r="H392" s="54">
        <v>0</v>
      </c>
      <c r="I392" s="54">
        <v>0</v>
      </c>
      <c r="J392" s="54">
        <v>0</v>
      </c>
      <c r="K392" s="193">
        <v>200000</v>
      </c>
      <c r="L392" s="1142">
        <v>120</v>
      </c>
      <c r="M392" s="1142">
        <v>30</v>
      </c>
      <c r="N392" s="435">
        <v>0</v>
      </c>
      <c r="O392" s="1142">
        <v>150</v>
      </c>
      <c r="P392" s="66" t="s">
        <v>435</v>
      </c>
      <c r="Q392" s="66" t="s">
        <v>3243</v>
      </c>
      <c r="R392" s="75">
        <v>21490</v>
      </c>
      <c r="S392" s="1143" t="s">
        <v>1550</v>
      </c>
      <c r="T392" s="154" t="s">
        <v>1551</v>
      </c>
      <c r="U392" s="173">
        <v>12</v>
      </c>
      <c r="V392" s="174">
        <v>12.2</v>
      </c>
      <c r="W392" s="175" t="s">
        <v>43</v>
      </c>
      <c r="X392" s="57" t="s">
        <v>221</v>
      </c>
      <c r="Y392" s="415" t="s">
        <v>1434</v>
      </c>
      <c r="AA392" s="212"/>
      <c r="AB392" s="212"/>
      <c r="AC392" s="212"/>
      <c r="AD392" s="212"/>
      <c r="AE392" s="212"/>
      <c r="AF392" s="212"/>
      <c r="AG392" s="212"/>
    </row>
    <row r="393" spans="1:33" s="213" customFormat="1" ht="154.5" customHeight="1">
      <c r="A393" s="55"/>
      <c r="B393" s="56"/>
      <c r="C393" s="574"/>
      <c r="D393" s="489">
        <v>23</v>
      </c>
      <c r="E393" s="389" t="s">
        <v>3094</v>
      </c>
      <c r="F393" s="54">
        <v>0</v>
      </c>
      <c r="G393" s="72">
        <v>200000</v>
      </c>
      <c r="H393" s="54">
        <v>0</v>
      </c>
      <c r="I393" s="54">
        <v>0</v>
      </c>
      <c r="J393" s="54">
        <v>0</v>
      </c>
      <c r="K393" s="47">
        <v>200000</v>
      </c>
      <c r="L393" s="431">
        <v>100</v>
      </c>
      <c r="M393" s="431">
        <v>5</v>
      </c>
      <c r="N393" s="433">
        <v>0</v>
      </c>
      <c r="O393" s="431">
        <v>105</v>
      </c>
      <c r="P393" s="66" t="s">
        <v>435</v>
      </c>
      <c r="Q393" s="66" t="s">
        <v>3243</v>
      </c>
      <c r="R393" s="702" t="s">
        <v>1648</v>
      </c>
      <c r="S393" s="416" t="s">
        <v>3075</v>
      </c>
      <c r="T393" s="40" t="s">
        <v>1801</v>
      </c>
      <c r="U393" s="40">
        <v>12</v>
      </c>
      <c r="V393" s="40">
        <v>12.2</v>
      </c>
      <c r="W393" s="40" t="s">
        <v>43</v>
      </c>
      <c r="X393" s="702" t="s">
        <v>221</v>
      </c>
      <c r="Y393" s="416" t="s">
        <v>1747</v>
      </c>
      <c r="AA393" s="212"/>
      <c r="AB393" s="212"/>
      <c r="AC393" s="212"/>
      <c r="AD393" s="212"/>
      <c r="AE393" s="212"/>
      <c r="AF393" s="212"/>
      <c r="AG393" s="212"/>
    </row>
    <row r="394" spans="1:33" s="213" customFormat="1" ht="145.5" customHeight="1">
      <c r="A394" s="55"/>
      <c r="B394" s="56"/>
      <c r="C394" s="574"/>
      <c r="D394" s="489">
        <v>7</v>
      </c>
      <c r="E394" s="389" t="s">
        <v>3095</v>
      </c>
      <c r="F394" s="54">
        <v>0</v>
      </c>
      <c r="G394" s="72">
        <v>200000</v>
      </c>
      <c r="H394" s="54">
        <v>0</v>
      </c>
      <c r="I394" s="54">
        <v>0</v>
      </c>
      <c r="J394" s="54">
        <v>0</v>
      </c>
      <c r="K394" s="47">
        <v>200000</v>
      </c>
      <c r="L394" s="431">
        <v>70</v>
      </c>
      <c r="M394" s="431">
        <v>10</v>
      </c>
      <c r="N394" s="433">
        <v>0</v>
      </c>
      <c r="O394" s="431">
        <v>80</v>
      </c>
      <c r="P394" s="66" t="s">
        <v>435</v>
      </c>
      <c r="Q394" s="66" t="s">
        <v>3243</v>
      </c>
      <c r="R394" s="702" t="s">
        <v>1687</v>
      </c>
      <c r="S394" s="416" t="s">
        <v>3041</v>
      </c>
      <c r="T394" s="40" t="s">
        <v>1689</v>
      </c>
      <c r="U394" s="40">
        <v>12</v>
      </c>
      <c r="V394" s="40">
        <v>12.2</v>
      </c>
      <c r="W394" s="40" t="s">
        <v>43</v>
      </c>
      <c r="X394" s="57" t="s">
        <v>221</v>
      </c>
      <c r="Y394" s="415" t="s">
        <v>1640</v>
      </c>
      <c r="Z394" s="213" t="s">
        <v>288</v>
      </c>
      <c r="AA394" s="212"/>
      <c r="AB394" s="212"/>
      <c r="AC394" s="212"/>
      <c r="AD394" s="212"/>
      <c r="AE394" s="212"/>
      <c r="AF394" s="212"/>
      <c r="AG394" s="212"/>
    </row>
    <row r="395" spans="1:33" s="213" customFormat="1" ht="154.5" customHeight="1">
      <c r="A395" s="55"/>
      <c r="B395" s="56"/>
      <c r="C395" s="574"/>
      <c r="D395" s="502">
        <v>14</v>
      </c>
      <c r="E395" s="389" t="s">
        <v>3096</v>
      </c>
      <c r="F395" s="63">
        <v>0</v>
      </c>
      <c r="G395" s="87">
        <v>200000</v>
      </c>
      <c r="H395" s="63">
        <v>0</v>
      </c>
      <c r="I395" s="63">
        <v>0</v>
      </c>
      <c r="J395" s="63">
        <v>0</v>
      </c>
      <c r="K395" s="63">
        <v>200000</v>
      </c>
      <c r="L395" s="431">
        <v>131</v>
      </c>
      <c r="M395" s="442">
        <v>0</v>
      </c>
      <c r="N395" s="442">
        <v>0</v>
      </c>
      <c r="O395" s="431">
        <v>131</v>
      </c>
      <c r="P395" s="66" t="s">
        <v>435</v>
      </c>
      <c r="Q395" s="66" t="s">
        <v>3243</v>
      </c>
      <c r="R395" s="75">
        <v>21490</v>
      </c>
      <c r="S395" s="416" t="s">
        <v>1996</v>
      </c>
      <c r="T395" s="855" t="s">
        <v>1997</v>
      </c>
      <c r="U395" s="702">
        <v>12</v>
      </c>
      <c r="V395" s="702">
        <v>12.2</v>
      </c>
      <c r="W395" s="702" t="s">
        <v>43</v>
      </c>
      <c r="X395" s="57" t="s">
        <v>221</v>
      </c>
      <c r="Y395" s="415" t="s">
        <v>1961</v>
      </c>
      <c r="AA395" s="212"/>
      <c r="AB395" s="212"/>
      <c r="AC395" s="212"/>
      <c r="AD395" s="212"/>
      <c r="AE395" s="212"/>
      <c r="AF395" s="212"/>
      <c r="AG395" s="212"/>
    </row>
    <row r="396" spans="1:33" s="213" customFormat="1" ht="151.5" customHeight="1">
      <c r="A396" s="55"/>
      <c r="B396" s="56"/>
      <c r="C396" s="574"/>
      <c r="D396" s="502">
        <v>4</v>
      </c>
      <c r="E396" s="389" t="s">
        <v>3097</v>
      </c>
      <c r="F396" s="63">
        <v>0</v>
      </c>
      <c r="G396" s="87">
        <v>200000</v>
      </c>
      <c r="H396" s="63">
        <v>0</v>
      </c>
      <c r="I396" s="63">
        <v>0</v>
      </c>
      <c r="J396" s="63">
        <v>0</v>
      </c>
      <c r="K396" s="47">
        <v>200000</v>
      </c>
      <c r="L396" s="431">
        <v>125</v>
      </c>
      <c r="M396" s="431">
        <v>11</v>
      </c>
      <c r="N396" s="442">
        <v>0</v>
      </c>
      <c r="O396" s="431">
        <v>136</v>
      </c>
      <c r="P396" s="66" t="s">
        <v>435</v>
      </c>
      <c r="Q396" s="66" t="s">
        <v>3243</v>
      </c>
      <c r="R396" s="702" t="s">
        <v>2158</v>
      </c>
      <c r="S396" s="416" t="s">
        <v>2159</v>
      </c>
      <c r="T396" s="1089" t="s">
        <v>2157</v>
      </c>
      <c r="U396" s="40">
        <v>12</v>
      </c>
      <c r="V396" s="40">
        <v>12.2</v>
      </c>
      <c r="W396" s="40" t="s">
        <v>43</v>
      </c>
      <c r="X396" s="702" t="s">
        <v>394</v>
      </c>
      <c r="Y396" s="416" t="s">
        <v>2097</v>
      </c>
      <c r="AA396" s="212"/>
      <c r="AB396" s="212"/>
      <c r="AC396" s="212"/>
      <c r="AD396" s="212"/>
      <c r="AE396" s="212"/>
      <c r="AF396" s="212"/>
      <c r="AG396" s="212"/>
    </row>
    <row r="397" spans="1:33" s="213" customFormat="1" ht="154.5" customHeight="1">
      <c r="A397" s="55"/>
      <c r="B397" s="56"/>
      <c r="C397" s="574"/>
      <c r="D397" s="495">
        <v>6</v>
      </c>
      <c r="E397" s="478" t="s">
        <v>3098</v>
      </c>
      <c r="F397" s="63">
        <v>0</v>
      </c>
      <c r="G397" s="138">
        <v>200000</v>
      </c>
      <c r="H397" s="63">
        <v>0</v>
      </c>
      <c r="I397" s="63">
        <v>0</v>
      </c>
      <c r="J397" s="63">
        <v>0</v>
      </c>
      <c r="K397" s="125">
        <v>200000</v>
      </c>
      <c r="L397" s="183">
        <v>105</v>
      </c>
      <c r="M397" s="183">
        <v>15</v>
      </c>
      <c r="N397" s="442">
        <v>0</v>
      </c>
      <c r="O397" s="183">
        <v>110</v>
      </c>
      <c r="P397" s="66" t="s">
        <v>435</v>
      </c>
      <c r="Q397" s="66" t="s">
        <v>3243</v>
      </c>
      <c r="R397" s="75">
        <v>21459</v>
      </c>
      <c r="S397" s="416" t="s">
        <v>2598</v>
      </c>
      <c r="T397" s="455" t="s">
        <v>2599</v>
      </c>
      <c r="U397" s="702">
        <v>12</v>
      </c>
      <c r="V397" s="702">
        <v>12.2</v>
      </c>
      <c r="W397" s="702" t="s">
        <v>43</v>
      </c>
      <c r="X397" s="702" t="s">
        <v>221</v>
      </c>
      <c r="Y397" s="416" t="s">
        <v>2555</v>
      </c>
      <c r="AA397" s="212"/>
      <c r="AB397" s="212"/>
      <c r="AC397" s="212"/>
      <c r="AD397" s="212"/>
      <c r="AE397" s="212"/>
      <c r="AF397" s="212"/>
      <c r="AG397" s="212"/>
    </row>
    <row r="398" spans="1:33" s="213" customFormat="1" ht="151.5" customHeight="1">
      <c r="A398" s="55"/>
      <c r="B398" s="56"/>
      <c r="C398" s="574"/>
      <c r="D398" s="489">
        <v>5</v>
      </c>
      <c r="E398" s="389" t="s">
        <v>3101</v>
      </c>
      <c r="F398" s="193">
        <v>0</v>
      </c>
      <c r="G398" s="137">
        <v>200000</v>
      </c>
      <c r="H398" s="183" t="s">
        <v>525</v>
      </c>
      <c r="I398" s="183" t="s">
        <v>525</v>
      </c>
      <c r="J398" s="183" t="s">
        <v>525</v>
      </c>
      <c r="K398" s="425">
        <v>200000</v>
      </c>
      <c r="L398" s="183">
        <v>350</v>
      </c>
      <c r="M398" s="183">
        <v>30</v>
      </c>
      <c r="N398" s="183" t="s">
        <v>525</v>
      </c>
      <c r="O398" s="183">
        <v>380</v>
      </c>
      <c r="P398" s="66" t="s">
        <v>435</v>
      </c>
      <c r="Q398" s="66" t="s">
        <v>3243</v>
      </c>
      <c r="R398" s="75">
        <v>21732</v>
      </c>
      <c r="S398" s="416" t="s">
        <v>557</v>
      </c>
      <c r="T398" s="702" t="s">
        <v>558</v>
      </c>
      <c r="U398" s="702">
        <v>12</v>
      </c>
      <c r="V398" s="702">
        <v>12.2</v>
      </c>
      <c r="W398" s="702" t="s">
        <v>43</v>
      </c>
      <c r="X398" s="702" t="s">
        <v>221</v>
      </c>
      <c r="Y398" s="658" t="s">
        <v>536</v>
      </c>
      <c r="Z398" s="212"/>
      <c r="AA398" s="212"/>
      <c r="AB398" s="212"/>
      <c r="AC398" s="212"/>
      <c r="AD398" s="212"/>
      <c r="AE398" s="212"/>
      <c r="AF398" s="212"/>
      <c r="AG398" s="212"/>
    </row>
    <row r="399" spans="1:33" s="213" customFormat="1" ht="147.75" customHeight="1">
      <c r="A399" s="55"/>
      <c r="B399" s="56"/>
      <c r="C399" s="574"/>
      <c r="D399" s="489">
        <v>5</v>
      </c>
      <c r="E399" s="454" t="s">
        <v>3463</v>
      </c>
      <c r="F399" s="70">
        <v>0</v>
      </c>
      <c r="G399" s="72">
        <v>200000</v>
      </c>
      <c r="H399" s="70">
        <v>0</v>
      </c>
      <c r="I399" s="70">
        <v>0</v>
      </c>
      <c r="J399" s="70">
        <v>0</v>
      </c>
      <c r="K399" s="38">
        <v>200000</v>
      </c>
      <c r="L399" s="440">
        <v>100</v>
      </c>
      <c r="M399" s="440">
        <v>15</v>
      </c>
      <c r="N399" s="183" t="s">
        <v>525</v>
      </c>
      <c r="O399" s="440">
        <v>115</v>
      </c>
      <c r="P399" s="66" t="s">
        <v>435</v>
      </c>
      <c r="Q399" s="66" t="s">
        <v>3243</v>
      </c>
      <c r="R399" s="234">
        <v>21490</v>
      </c>
      <c r="S399" s="415" t="s">
        <v>821</v>
      </c>
      <c r="T399" s="65" t="s">
        <v>822</v>
      </c>
      <c r="U399" s="57">
        <v>12</v>
      </c>
      <c r="V399" s="65">
        <v>12.2</v>
      </c>
      <c r="W399" s="65" t="s">
        <v>43</v>
      </c>
      <c r="X399" s="65" t="s">
        <v>221</v>
      </c>
      <c r="Y399" s="415" t="s">
        <v>3117</v>
      </c>
      <c r="Z399" s="1265"/>
      <c r="AA399" s="212"/>
      <c r="AB399" s="212"/>
      <c r="AC399" s="212"/>
      <c r="AD399" s="212"/>
      <c r="AE399" s="212"/>
      <c r="AF399" s="212"/>
      <c r="AG399" s="212"/>
    </row>
    <row r="400" spans="1:33" s="213" customFormat="1" ht="152.25" customHeight="1">
      <c r="A400" s="55"/>
      <c r="B400" s="56"/>
      <c r="C400" s="574"/>
      <c r="D400" s="506">
        <v>14</v>
      </c>
      <c r="E400" s="478" t="s">
        <v>3127</v>
      </c>
      <c r="F400" s="156">
        <v>0</v>
      </c>
      <c r="G400" s="137">
        <v>200000</v>
      </c>
      <c r="H400" s="156">
        <v>0</v>
      </c>
      <c r="I400" s="156">
        <v>0</v>
      </c>
      <c r="J400" s="156">
        <v>0</v>
      </c>
      <c r="K400" s="156">
        <f>SUM(F400,G400,H400,I400,J400)</f>
        <v>200000</v>
      </c>
      <c r="L400" s="444">
        <v>100</v>
      </c>
      <c r="M400" s="444">
        <v>20</v>
      </c>
      <c r="N400" s="444">
        <v>0</v>
      </c>
      <c r="O400" s="444">
        <f>SUM(L400:N400)</f>
        <v>120</v>
      </c>
      <c r="P400" s="416" t="s">
        <v>435</v>
      </c>
      <c r="Q400" s="416" t="s">
        <v>290</v>
      </c>
      <c r="R400" s="75">
        <v>21459</v>
      </c>
      <c r="S400" s="416" t="s">
        <v>889</v>
      </c>
      <c r="T400" s="455" t="s">
        <v>890</v>
      </c>
      <c r="U400" s="57">
        <v>12</v>
      </c>
      <c r="V400" s="65">
        <v>12.2</v>
      </c>
      <c r="W400" s="65" t="s">
        <v>43</v>
      </c>
      <c r="X400" s="702" t="s">
        <v>221</v>
      </c>
      <c r="Y400" s="416" t="s">
        <v>3032</v>
      </c>
      <c r="AA400" s="212"/>
      <c r="AB400" s="212"/>
      <c r="AC400" s="212"/>
      <c r="AD400" s="212"/>
      <c r="AE400" s="212"/>
      <c r="AF400" s="212"/>
      <c r="AG400" s="212"/>
    </row>
    <row r="401" spans="1:33" s="223" customFormat="1" ht="171.75" customHeight="1">
      <c r="A401" s="55"/>
      <c r="B401" s="56"/>
      <c r="C401" s="574"/>
      <c r="D401" s="502">
        <v>9</v>
      </c>
      <c r="E401" s="389" t="s">
        <v>3128</v>
      </c>
      <c r="F401" s="156">
        <v>0</v>
      </c>
      <c r="G401" s="87">
        <v>200000</v>
      </c>
      <c r="H401" s="164" t="s">
        <v>525</v>
      </c>
      <c r="I401" s="164" t="s">
        <v>525</v>
      </c>
      <c r="J401" s="164" t="s">
        <v>525</v>
      </c>
      <c r="K401" s="423">
        <f>SUM(F401,G401,H401,I401,J401)</f>
        <v>200000</v>
      </c>
      <c r="L401" s="431">
        <v>150</v>
      </c>
      <c r="M401" s="431">
        <v>30</v>
      </c>
      <c r="N401" s="183" t="s">
        <v>525</v>
      </c>
      <c r="O401" s="431">
        <f>SUM(L401:N401)</f>
        <v>180</v>
      </c>
      <c r="P401" s="416" t="s">
        <v>435</v>
      </c>
      <c r="Q401" s="416" t="s">
        <v>290</v>
      </c>
      <c r="R401" s="75">
        <v>21490</v>
      </c>
      <c r="S401" s="416">
        <v>1</v>
      </c>
      <c r="T401" s="702" t="s">
        <v>744</v>
      </c>
      <c r="U401" s="57">
        <v>12</v>
      </c>
      <c r="V401" s="65">
        <v>12.2</v>
      </c>
      <c r="W401" s="65" t="s">
        <v>43</v>
      </c>
      <c r="X401" s="795" t="s">
        <v>394</v>
      </c>
      <c r="Y401" s="416" t="s">
        <v>3388</v>
      </c>
      <c r="AA401" s="222"/>
      <c r="AB401" s="222"/>
      <c r="AC401" s="222"/>
      <c r="AD401" s="222"/>
      <c r="AE401" s="222"/>
      <c r="AF401" s="222"/>
      <c r="AG401" s="222"/>
    </row>
    <row r="402" spans="1:33" s="211" customFormat="1" ht="153" customHeight="1">
      <c r="A402" s="55"/>
      <c r="B402" s="56"/>
      <c r="C402" s="766"/>
      <c r="D402" s="489">
        <v>1</v>
      </c>
      <c r="E402" s="454" t="s">
        <v>3138</v>
      </c>
      <c r="F402" s="110">
        <v>0</v>
      </c>
      <c r="G402" s="72">
        <v>1000000</v>
      </c>
      <c r="H402" s="110">
        <v>0</v>
      </c>
      <c r="I402" s="110">
        <v>0</v>
      </c>
      <c r="J402" s="110">
        <v>0</v>
      </c>
      <c r="K402" s="38">
        <f>SUM(F402,G402,H402,I402,J402)</f>
        <v>1000000</v>
      </c>
      <c r="L402" s="431">
        <v>1500</v>
      </c>
      <c r="M402" s="431">
        <v>100</v>
      </c>
      <c r="N402" s="431">
        <v>200</v>
      </c>
      <c r="O402" s="431">
        <v>1800</v>
      </c>
      <c r="P402" s="49" t="s">
        <v>435</v>
      </c>
      <c r="Q402" s="49" t="s">
        <v>290</v>
      </c>
      <c r="R402" s="75">
        <v>21490</v>
      </c>
      <c r="S402" s="416" t="s">
        <v>2477</v>
      </c>
      <c r="T402" s="40" t="s">
        <v>2478</v>
      </c>
      <c r="U402" s="40">
        <v>12</v>
      </c>
      <c r="V402" s="40">
        <v>12.2</v>
      </c>
      <c r="W402" s="40" t="s">
        <v>43</v>
      </c>
      <c r="X402" s="65" t="s">
        <v>221</v>
      </c>
      <c r="Y402" s="415" t="s">
        <v>2479</v>
      </c>
      <c r="Z402" s="210"/>
      <c r="AA402" s="210"/>
      <c r="AB402" s="210"/>
      <c r="AC402" s="210"/>
      <c r="AD402" s="210"/>
      <c r="AE402" s="210"/>
      <c r="AF402" s="210"/>
      <c r="AG402" s="210"/>
    </row>
    <row r="403" spans="1:33" s="213" customFormat="1" ht="154.5" customHeight="1">
      <c r="A403" s="55"/>
      <c r="B403" s="56"/>
      <c r="C403" s="766"/>
      <c r="D403" s="495">
        <v>10</v>
      </c>
      <c r="E403" s="389" t="s">
        <v>3139</v>
      </c>
      <c r="F403" s="47">
        <v>0</v>
      </c>
      <c r="G403" s="169">
        <v>200000</v>
      </c>
      <c r="H403" s="152">
        <v>0</v>
      </c>
      <c r="I403" s="152">
        <v>0</v>
      </c>
      <c r="J403" s="152">
        <v>0</v>
      </c>
      <c r="K403" s="47">
        <v>200000</v>
      </c>
      <c r="L403" s="431">
        <v>225</v>
      </c>
      <c r="M403" s="431">
        <v>40</v>
      </c>
      <c r="N403" s="433">
        <v>0</v>
      </c>
      <c r="O403" s="431">
        <v>365</v>
      </c>
      <c r="P403" s="416" t="s">
        <v>435</v>
      </c>
      <c r="Q403" s="416" t="s">
        <v>290</v>
      </c>
      <c r="R403" s="75">
        <v>21490</v>
      </c>
      <c r="S403" s="416" t="s">
        <v>3050</v>
      </c>
      <c r="T403" s="40" t="s">
        <v>367</v>
      </c>
      <c r="U403" s="57">
        <v>12</v>
      </c>
      <c r="V403" s="65">
        <v>12.2</v>
      </c>
      <c r="W403" s="65" t="s">
        <v>43</v>
      </c>
      <c r="X403" s="40" t="s">
        <v>394</v>
      </c>
      <c r="Y403" s="658" t="s">
        <v>368</v>
      </c>
      <c r="Z403" s="212"/>
      <c r="AA403" s="212"/>
      <c r="AB403" s="212"/>
      <c r="AC403" s="212"/>
      <c r="AD403" s="212"/>
      <c r="AE403" s="212"/>
      <c r="AF403" s="212"/>
      <c r="AG403" s="212"/>
    </row>
    <row r="404" spans="1:33" s="213" customFormat="1" ht="168" customHeight="1">
      <c r="A404" s="55"/>
      <c r="B404" s="56"/>
      <c r="C404" s="1546">
        <v>2</v>
      </c>
      <c r="D404" s="488">
        <v>3</v>
      </c>
      <c r="E404" s="508" t="s">
        <v>3263</v>
      </c>
      <c r="F404" s="42">
        <v>200000</v>
      </c>
      <c r="G404" s="54">
        <v>0</v>
      </c>
      <c r="H404" s="54">
        <v>0</v>
      </c>
      <c r="I404" s="54">
        <v>0</v>
      </c>
      <c r="J404" s="54">
        <v>0</v>
      </c>
      <c r="K404" s="1141">
        <v>200000</v>
      </c>
      <c r="L404" s="435">
        <v>200</v>
      </c>
      <c r="M404" s="435">
        <v>100</v>
      </c>
      <c r="N404" s="435">
        <v>0</v>
      </c>
      <c r="O404" s="435">
        <v>300</v>
      </c>
      <c r="P404" s="416" t="s">
        <v>435</v>
      </c>
      <c r="Q404" s="416" t="s">
        <v>290</v>
      </c>
      <c r="R404" s="75">
        <v>21490</v>
      </c>
      <c r="S404" s="416" t="s">
        <v>1372</v>
      </c>
      <c r="T404" s="65" t="s">
        <v>1373</v>
      </c>
      <c r="U404" s="118">
        <v>12</v>
      </c>
      <c r="V404" s="118">
        <v>12.2</v>
      </c>
      <c r="W404" s="118" t="s">
        <v>43</v>
      </c>
      <c r="X404" s="40" t="s">
        <v>394</v>
      </c>
      <c r="Y404" s="416" t="s">
        <v>1367</v>
      </c>
      <c r="Z404" s="48"/>
      <c r="AA404" s="48"/>
      <c r="AB404" s="212"/>
      <c r="AC404" s="212"/>
      <c r="AD404" s="212"/>
      <c r="AE404" s="212"/>
      <c r="AF404" s="212"/>
      <c r="AG404" s="212"/>
    </row>
    <row r="405" spans="1:33" s="213" customFormat="1" ht="155.25" customHeight="1">
      <c r="A405" s="55"/>
      <c r="B405" s="56"/>
      <c r="C405" s="766">
        <v>3</v>
      </c>
      <c r="D405" s="487">
        <v>57</v>
      </c>
      <c r="E405" s="478" t="s">
        <v>296</v>
      </c>
      <c r="F405" s="38">
        <v>0</v>
      </c>
      <c r="G405" s="38">
        <v>0</v>
      </c>
      <c r="H405" s="54">
        <v>434300</v>
      </c>
      <c r="I405" s="38">
        <v>0</v>
      </c>
      <c r="J405" s="38">
        <v>0</v>
      </c>
      <c r="K405" s="38">
        <v>434300</v>
      </c>
      <c r="L405" s="431">
        <v>135</v>
      </c>
      <c r="M405" s="430">
        <v>0</v>
      </c>
      <c r="N405" s="430">
        <v>0</v>
      </c>
      <c r="O405" s="431">
        <v>135</v>
      </c>
      <c r="P405" s="416" t="s">
        <v>435</v>
      </c>
      <c r="Q405" s="416" t="s">
        <v>290</v>
      </c>
      <c r="R405" s="75">
        <v>21490</v>
      </c>
      <c r="S405" s="416" t="s">
        <v>291</v>
      </c>
      <c r="T405" s="40" t="s">
        <v>292</v>
      </c>
      <c r="U405" s="40">
        <v>12</v>
      </c>
      <c r="V405" s="40">
        <v>12.2</v>
      </c>
      <c r="W405" s="40" t="s">
        <v>43</v>
      </c>
      <c r="X405" s="40" t="s">
        <v>221</v>
      </c>
      <c r="Y405" s="658" t="s">
        <v>863</v>
      </c>
      <c r="Z405" s="212"/>
      <c r="AA405" s="212"/>
      <c r="AB405" s="212"/>
      <c r="AC405" s="212"/>
      <c r="AD405" s="212"/>
      <c r="AE405" s="212"/>
      <c r="AF405" s="212"/>
      <c r="AG405" s="212"/>
    </row>
    <row r="406" spans="1:33" s="208" customFormat="1">
      <c r="A406" s="241"/>
      <c r="B406" s="242"/>
      <c r="C406" s="1482">
        <v>4</v>
      </c>
      <c r="D406" s="1483"/>
      <c r="E406" s="1484" t="s">
        <v>294</v>
      </c>
      <c r="F406" s="1485"/>
      <c r="G406" s="1486"/>
      <c r="H406" s="1486"/>
      <c r="I406" s="1486"/>
      <c r="J406" s="1486"/>
      <c r="K406" s="1486"/>
      <c r="L406" s="1099"/>
      <c r="M406" s="1487"/>
      <c r="N406" s="1487"/>
      <c r="O406" s="1099"/>
      <c r="P406" s="1101"/>
      <c r="Q406" s="1101"/>
      <c r="R406" s="1488"/>
      <c r="S406" s="1489"/>
      <c r="T406" s="1100"/>
      <c r="U406" s="1100"/>
      <c r="V406" s="1100"/>
      <c r="W406" s="1100"/>
      <c r="X406" s="1100"/>
      <c r="Y406" s="1490"/>
      <c r="Z406" s="207"/>
      <c r="AA406" s="207"/>
      <c r="AB406" s="207"/>
      <c r="AC406" s="207"/>
      <c r="AD406" s="207"/>
      <c r="AE406" s="207"/>
      <c r="AF406" s="207"/>
      <c r="AG406" s="207"/>
    </row>
    <row r="407" spans="1:33" s="211" customFormat="1" ht="168" customHeight="1">
      <c r="A407" s="1033"/>
      <c r="B407" s="1034"/>
      <c r="C407" s="769"/>
      <c r="D407" s="1809">
        <v>39</v>
      </c>
      <c r="E407" s="1810" t="s">
        <v>3141</v>
      </c>
      <c r="F407" s="1751">
        <v>250000</v>
      </c>
      <c r="G407" s="1812">
        <v>0</v>
      </c>
      <c r="H407" s="1812">
        <v>0</v>
      </c>
      <c r="I407" s="1812">
        <v>0</v>
      </c>
      <c r="J407" s="1812">
        <v>0</v>
      </c>
      <c r="K407" s="1812">
        <v>250000</v>
      </c>
      <c r="L407" s="919">
        <v>100</v>
      </c>
      <c r="M407" s="1811">
        <v>0</v>
      </c>
      <c r="N407" s="1811">
        <v>0</v>
      </c>
      <c r="O407" s="919">
        <v>100</v>
      </c>
      <c r="P407" s="920" t="s">
        <v>289</v>
      </c>
      <c r="Q407" s="920" t="s">
        <v>290</v>
      </c>
      <c r="R407" s="1008">
        <v>21490</v>
      </c>
      <c r="S407" s="921" t="s">
        <v>291</v>
      </c>
      <c r="T407" s="922" t="s">
        <v>292</v>
      </c>
      <c r="U407" s="922">
        <v>12</v>
      </c>
      <c r="V407" s="922">
        <v>12.2</v>
      </c>
      <c r="W407" s="922" t="s">
        <v>43</v>
      </c>
      <c r="X407" s="922" t="s">
        <v>221</v>
      </c>
      <c r="Y407" s="1814" t="s">
        <v>863</v>
      </c>
      <c r="Z407" s="210" t="s">
        <v>294</v>
      </c>
      <c r="AA407" s="210"/>
      <c r="AB407" s="210"/>
      <c r="AC407" s="210"/>
      <c r="AD407" s="210"/>
      <c r="AE407" s="210"/>
      <c r="AF407" s="210"/>
      <c r="AG407" s="210"/>
    </row>
    <row r="408" spans="1:33" s="972" customFormat="1" ht="168" customHeight="1">
      <c r="A408" s="58"/>
      <c r="B408" s="247"/>
      <c r="C408" s="827"/>
      <c r="D408" s="1449">
        <v>15</v>
      </c>
      <c r="E408" s="1426" t="s">
        <v>3459</v>
      </c>
      <c r="F408" s="73">
        <v>200000</v>
      </c>
      <c r="G408" s="337"/>
      <c r="H408" s="1480" t="s">
        <v>525</v>
      </c>
      <c r="I408" s="1480" t="s">
        <v>525</v>
      </c>
      <c r="J408" s="1480" t="s">
        <v>525</v>
      </c>
      <c r="K408" s="1269">
        <f>SUM(F408,G408,H408,I408,J408)</f>
        <v>200000</v>
      </c>
      <c r="L408" s="1422">
        <v>200</v>
      </c>
      <c r="M408" s="1422">
        <v>10</v>
      </c>
      <c r="N408" s="1853">
        <v>0</v>
      </c>
      <c r="O408" s="1422">
        <f>SUM(L408:N408)</f>
        <v>210</v>
      </c>
      <c r="P408" s="1453" t="s">
        <v>3234</v>
      </c>
      <c r="Q408" s="51" t="s">
        <v>3233</v>
      </c>
      <c r="R408" s="1111">
        <v>21490</v>
      </c>
      <c r="S408" s="1418">
        <v>1</v>
      </c>
      <c r="T408" s="1420" t="s">
        <v>744</v>
      </c>
      <c r="U408" s="1106">
        <v>12</v>
      </c>
      <c r="V408" s="61">
        <v>12.2</v>
      </c>
      <c r="W408" s="61" t="s">
        <v>43</v>
      </c>
      <c r="X408" s="801" t="s">
        <v>221</v>
      </c>
      <c r="Y408" s="1418" t="s">
        <v>3388</v>
      </c>
      <c r="Z408" s="210" t="s">
        <v>294</v>
      </c>
      <c r="AA408" s="973"/>
      <c r="AB408" s="973"/>
      <c r="AC408" s="973"/>
      <c r="AD408" s="973"/>
      <c r="AE408" s="973"/>
      <c r="AF408" s="973"/>
      <c r="AG408" s="973"/>
    </row>
    <row r="409" spans="1:33" s="223" customFormat="1" ht="153" customHeight="1">
      <c r="A409" s="244"/>
      <c r="B409" s="245"/>
      <c r="C409" s="645"/>
      <c r="D409" s="515">
        <v>19</v>
      </c>
      <c r="E409" s="1425" t="s">
        <v>3460</v>
      </c>
      <c r="F409" s="108">
        <v>200000</v>
      </c>
      <c r="G409" s="1477">
        <v>0</v>
      </c>
      <c r="H409" s="1477">
        <v>0</v>
      </c>
      <c r="I409" s="1477">
        <v>0</v>
      </c>
      <c r="J409" s="1477">
        <v>0</v>
      </c>
      <c r="K409" s="1477">
        <f>SUM(F409,G409,H409,I409,J409)</f>
        <v>200000</v>
      </c>
      <c r="L409" s="1478">
        <v>121</v>
      </c>
      <c r="M409" s="1478">
        <v>19</v>
      </c>
      <c r="N409" s="1478">
        <v>0</v>
      </c>
      <c r="O409" s="1478">
        <v>140</v>
      </c>
      <c r="P409" s="1479" t="s">
        <v>3234</v>
      </c>
      <c r="Q409" s="291" t="s">
        <v>3235</v>
      </c>
      <c r="R409" s="1285">
        <v>21490</v>
      </c>
      <c r="S409" s="1417" t="s">
        <v>1281</v>
      </c>
      <c r="T409" s="1415" t="s">
        <v>1282</v>
      </c>
      <c r="U409" s="260">
        <v>12</v>
      </c>
      <c r="V409" s="797">
        <v>12.2</v>
      </c>
      <c r="W409" s="797" t="s">
        <v>43</v>
      </c>
      <c r="X409" s="800" t="s">
        <v>394</v>
      </c>
      <c r="Y409" s="1417" t="s">
        <v>1245</v>
      </c>
      <c r="Z409" s="210" t="s">
        <v>294</v>
      </c>
      <c r="AA409" s="222"/>
      <c r="AB409" s="222"/>
      <c r="AC409" s="222"/>
      <c r="AD409" s="222"/>
      <c r="AE409" s="222"/>
      <c r="AF409" s="222"/>
      <c r="AG409" s="222"/>
    </row>
    <row r="410" spans="1:33" s="213" customFormat="1" ht="270.75" customHeight="1">
      <c r="A410" s="55"/>
      <c r="B410" s="56"/>
      <c r="C410" s="766"/>
      <c r="D410" s="487">
        <v>16</v>
      </c>
      <c r="E410" s="546" t="s">
        <v>3461</v>
      </c>
      <c r="F410" s="42">
        <v>350000</v>
      </c>
      <c r="G410" s="42">
        <v>0</v>
      </c>
      <c r="H410" s="152">
        <v>0</v>
      </c>
      <c r="I410" s="152">
        <v>0</v>
      </c>
      <c r="J410" s="152">
        <v>0</v>
      </c>
      <c r="K410" s="47">
        <v>350000</v>
      </c>
      <c r="L410" s="431">
        <v>300</v>
      </c>
      <c r="M410" s="431">
        <v>20</v>
      </c>
      <c r="N410" s="431">
        <v>320</v>
      </c>
      <c r="O410" s="433">
        <v>0</v>
      </c>
      <c r="P410" s="49" t="s">
        <v>3836</v>
      </c>
      <c r="Q410" s="49" t="s">
        <v>3437</v>
      </c>
      <c r="R410" s="75">
        <v>21490</v>
      </c>
      <c r="S410" s="416" t="s">
        <v>3068</v>
      </c>
      <c r="T410" s="40" t="s">
        <v>367</v>
      </c>
      <c r="U410" s="57">
        <v>12</v>
      </c>
      <c r="V410" s="65">
        <v>12.2</v>
      </c>
      <c r="W410" s="65" t="s">
        <v>43</v>
      </c>
      <c r="X410" s="40" t="s">
        <v>394</v>
      </c>
      <c r="Y410" s="658" t="s">
        <v>368</v>
      </c>
      <c r="Z410" s="210" t="s">
        <v>294</v>
      </c>
      <c r="AA410" s="212"/>
      <c r="AB410" s="212"/>
      <c r="AC410" s="212"/>
      <c r="AD410" s="212"/>
      <c r="AE410" s="212"/>
      <c r="AF410" s="212"/>
      <c r="AG410" s="212"/>
    </row>
    <row r="411" spans="1:33" s="213" customFormat="1" ht="148.5" customHeight="1">
      <c r="A411" s="55"/>
      <c r="B411" s="56"/>
      <c r="C411" s="766"/>
      <c r="D411" s="492">
        <v>8</v>
      </c>
      <c r="E411" s="546" t="s">
        <v>3462</v>
      </c>
      <c r="F411" s="42">
        <v>200000</v>
      </c>
      <c r="G411" s="42">
        <v>0</v>
      </c>
      <c r="H411" s="183" t="s">
        <v>525</v>
      </c>
      <c r="I411" s="183" t="s">
        <v>525</v>
      </c>
      <c r="J411" s="183" t="s">
        <v>525</v>
      </c>
      <c r="K411" s="425">
        <v>200000</v>
      </c>
      <c r="L411" s="183">
        <v>100</v>
      </c>
      <c r="M411" s="183" t="s">
        <v>525</v>
      </c>
      <c r="N411" s="183" t="s">
        <v>525</v>
      </c>
      <c r="O411" s="183">
        <v>100</v>
      </c>
      <c r="P411" s="49" t="s">
        <v>3227</v>
      </c>
      <c r="Q411" s="49" t="s">
        <v>3228</v>
      </c>
      <c r="R411" s="75">
        <v>21490</v>
      </c>
      <c r="S411" s="416" t="s">
        <v>557</v>
      </c>
      <c r="T411" s="702" t="s">
        <v>558</v>
      </c>
      <c r="U411" s="702">
        <v>12</v>
      </c>
      <c r="V411" s="702">
        <v>12.2</v>
      </c>
      <c r="W411" s="702" t="s">
        <v>43</v>
      </c>
      <c r="X411" s="702" t="s">
        <v>394</v>
      </c>
      <c r="Y411" s="658" t="s">
        <v>536</v>
      </c>
      <c r="Z411" s="210" t="s">
        <v>294</v>
      </c>
      <c r="AA411" s="212"/>
      <c r="AB411" s="212"/>
      <c r="AC411" s="212"/>
      <c r="AD411" s="212"/>
      <c r="AE411" s="212"/>
      <c r="AF411" s="212"/>
      <c r="AG411" s="212"/>
    </row>
    <row r="412" spans="1:33" s="213" customFormat="1" ht="171.75" customHeight="1">
      <c r="A412" s="55"/>
      <c r="B412" s="56"/>
      <c r="C412" s="766"/>
      <c r="D412" s="489">
        <v>15</v>
      </c>
      <c r="E412" s="482" t="s">
        <v>3463</v>
      </c>
      <c r="F412" s="42">
        <v>200000</v>
      </c>
      <c r="G412" s="93">
        <v>0</v>
      </c>
      <c r="H412" s="70">
        <v>0</v>
      </c>
      <c r="I412" s="70">
        <v>0</v>
      </c>
      <c r="J412" s="70">
        <v>0</v>
      </c>
      <c r="K412" s="38">
        <v>200000</v>
      </c>
      <c r="L412" s="440">
        <v>80</v>
      </c>
      <c r="M412" s="440">
        <v>0</v>
      </c>
      <c r="N412" s="440">
        <v>0</v>
      </c>
      <c r="O412" s="440">
        <v>80</v>
      </c>
      <c r="P412" s="66" t="s">
        <v>435</v>
      </c>
      <c r="Q412" s="66" t="s">
        <v>823</v>
      </c>
      <c r="R412" s="234">
        <v>21490</v>
      </c>
      <c r="S412" s="415" t="s">
        <v>3070</v>
      </c>
      <c r="T412" s="65" t="s">
        <v>825</v>
      </c>
      <c r="U412" s="57">
        <v>12</v>
      </c>
      <c r="V412" s="65">
        <v>12.2</v>
      </c>
      <c r="W412" s="65" t="s">
        <v>43</v>
      </c>
      <c r="X412" s="65" t="s">
        <v>221</v>
      </c>
      <c r="Y412" s="415" t="s">
        <v>3117</v>
      </c>
      <c r="Z412" s="210" t="s">
        <v>294</v>
      </c>
      <c r="AA412" s="212"/>
      <c r="AB412" s="212"/>
      <c r="AC412" s="212"/>
      <c r="AD412" s="212"/>
      <c r="AE412" s="212"/>
      <c r="AF412" s="212"/>
      <c r="AG412" s="212"/>
    </row>
    <row r="413" spans="1:33" s="213" customFormat="1" ht="105" customHeight="1">
      <c r="A413" s="55"/>
      <c r="B413" s="56"/>
      <c r="C413" s="766"/>
      <c r="D413" s="526">
        <v>6</v>
      </c>
      <c r="E413" s="512" t="s">
        <v>3464</v>
      </c>
      <c r="F413" s="89">
        <v>65000</v>
      </c>
      <c r="G413" s="123">
        <v>0</v>
      </c>
      <c r="H413" s="193">
        <v>0</v>
      </c>
      <c r="I413" s="193">
        <v>0</v>
      </c>
      <c r="J413" s="193">
        <v>0</v>
      </c>
      <c r="K413" s="193">
        <v>65000</v>
      </c>
      <c r="L413" s="444">
        <v>60</v>
      </c>
      <c r="M413" s="444">
        <v>6</v>
      </c>
      <c r="N413" s="444">
        <v>0</v>
      </c>
      <c r="O413" s="444">
        <v>66</v>
      </c>
      <c r="P413" s="416" t="s">
        <v>290</v>
      </c>
      <c r="Q413" s="416" t="s">
        <v>290</v>
      </c>
      <c r="R413" s="75">
        <v>21459</v>
      </c>
      <c r="S413" s="416" t="s">
        <v>944</v>
      </c>
      <c r="T413" s="455" t="s">
        <v>945</v>
      </c>
      <c r="U413" s="702">
        <v>12</v>
      </c>
      <c r="V413" s="702">
        <v>12.2</v>
      </c>
      <c r="W413" s="702" t="s">
        <v>43</v>
      </c>
      <c r="X413" s="702" t="s">
        <v>394</v>
      </c>
      <c r="Y413" s="416" t="s">
        <v>3032</v>
      </c>
      <c r="Z413" s="210" t="s">
        <v>294</v>
      </c>
      <c r="AA413" s="416"/>
      <c r="AB413" s="212"/>
      <c r="AC413" s="212"/>
      <c r="AD413" s="212"/>
      <c r="AE413" s="212"/>
      <c r="AF413" s="212"/>
      <c r="AG413" s="212"/>
    </row>
    <row r="414" spans="1:33" s="211" customFormat="1" ht="104.25" customHeight="1">
      <c r="A414" s="244"/>
      <c r="B414" s="245"/>
      <c r="C414" s="645"/>
      <c r="D414" s="523">
        <v>17</v>
      </c>
      <c r="E414" s="1562" t="s">
        <v>3465</v>
      </c>
      <c r="F414" s="108">
        <v>100000</v>
      </c>
      <c r="G414" s="108">
        <v>0</v>
      </c>
      <c r="H414" s="108">
        <v>0</v>
      </c>
      <c r="I414" s="108">
        <v>0</v>
      </c>
      <c r="J414" s="108">
        <v>0</v>
      </c>
      <c r="K414" s="111">
        <f>SUM(F414,G414,H414,I414,J414)</f>
        <v>100000</v>
      </c>
      <c r="L414" s="814">
        <v>140</v>
      </c>
      <c r="M414" s="814">
        <v>10</v>
      </c>
      <c r="N414" s="352">
        <v>0</v>
      </c>
      <c r="O414" s="814">
        <v>150</v>
      </c>
      <c r="P414" s="291" t="s">
        <v>3100</v>
      </c>
      <c r="Q414" s="291" t="s">
        <v>3088</v>
      </c>
      <c r="R414" s="1318">
        <v>21490</v>
      </c>
      <c r="S414" s="1561" t="s">
        <v>1155</v>
      </c>
      <c r="T414" s="1290" t="s">
        <v>1156</v>
      </c>
      <c r="U414" s="260">
        <v>12</v>
      </c>
      <c r="V414" s="797">
        <v>12.2</v>
      </c>
      <c r="W414" s="797" t="s">
        <v>43</v>
      </c>
      <c r="X414" s="260" t="s">
        <v>221</v>
      </c>
      <c r="Y414" s="246" t="s">
        <v>1078</v>
      </c>
      <c r="Z414" s="210" t="s">
        <v>294</v>
      </c>
      <c r="AA414" s="210"/>
      <c r="AB414" s="210"/>
      <c r="AC414" s="210"/>
      <c r="AD414" s="210"/>
      <c r="AE414" s="210"/>
      <c r="AF414" s="210"/>
      <c r="AG414" s="210"/>
    </row>
    <row r="415" spans="1:33" s="211" customFormat="1" ht="143.25" customHeight="1">
      <c r="A415" s="58"/>
      <c r="B415" s="247"/>
      <c r="C415" s="573"/>
      <c r="D415" s="1320"/>
      <c r="E415" s="1321"/>
      <c r="F415" s="1103"/>
      <c r="G415" s="1103"/>
      <c r="H415" s="1103"/>
      <c r="I415" s="1103"/>
      <c r="J415" s="1106"/>
      <c r="K415" s="1106"/>
      <c r="L415" s="1104"/>
      <c r="M415" s="880"/>
      <c r="N415" s="880"/>
      <c r="O415" s="880"/>
      <c r="P415" s="51" t="s">
        <v>3089</v>
      </c>
      <c r="Q415" s="59"/>
      <c r="R415" s="1106"/>
      <c r="S415" s="417"/>
      <c r="T415" s="1106"/>
      <c r="U415" s="1322"/>
      <c r="V415" s="1322"/>
      <c r="W415" s="1322"/>
      <c r="X415" s="1322"/>
      <c r="Y415" s="684"/>
      <c r="Z415" s="210" t="s">
        <v>294</v>
      </c>
      <c r="AA415" s="210"/>
      <c r="AB415" s="210"/>
      <c r="AC415" s="210"/>
      <c r="AD415" s="210"/>
      <c r="AE415" s="210"/>
      <c r="AF415" s="210"/>
      <c r="AG415" s="210"/>
    </row>
    <row r="416" spans="1:33" s="211" customFormat="1" ht="164.25" customHeight="1">
      <c r="A416" s="1033"/>
      <c r="B416" s="1034"/>
      <c r="C416" s="769"/>
      <c r="D416" s="1909">
        <v>11</v>
      </c>
      <c r="E416" s="1910" t="s">
        <v>3466</v>
      </c>
      <c r="F416" s="1751">
        <v>200000</v>
      </c>
      <c r="G416" s="916"/>
      <c r="H416" s="918"/>
      <c r="I416" s="918"/>
      <c r="J416" s="918"/>
      <c r="K416" s="1006">
        <f>SUM(F416,G416,H416,I416,J416)</f>
        <v>200000</v>
      </c>
      <c r="L416" s="919">
        <v>180</v>
      </c>
      <c r="M416" s="919">
        <v>4</v>
      </c>
      <c r="N416" s="1548">
        <v>0</v>
      </c>
      <c r="O416" s="919">
        <v>184</v>
      </c>
      <c r="P416" s="920" t="s">
        <v>435</v>
      </c>
      <c r="Q416" s="920" t="s">
        <v>290</v>
      </c>
      <c r="R416" s="861" t="s">
        <v>2158</v>
      </c>
      <c r="S416" s="921" t="s">
        <v>2156</v>
      </c>
      <c r="T416" s="1293" t="s">
        <v>2162</v>
      </c>
      <c r="U416" s="1177">
        <v>12</v>
      </c>
      <c r="V416" s="930">
        <v>12.2</v>
      </c>
      <c r="W416" s="930" t="s">
        <v>43</v>
      </c>
      <c r="X416" s="956" t="s">
        <v>394</v>
      </c>
      <c r="Y416" s="921" t="s">
        <v>2097</v>
      </c>
      <c r="Z416" s="210" t="s">
        <v>294</v>
      </c>
      <c r="AA416" s="210"/>
      <c r="AB416" s="210"/>
      <c r="AC416" s="210"/>
      <c r="AD416" s="210"/>
      <c r="AE416" s="210"/>
      <c r="AF416" s="210"/>
      <c r="AG416" s="210"/>
    </row>
    <row r="417" spans="1:33" s="213" customFormat="1" ht="275.25" customHeight="1">
      <c r="A417" s="58"/>
      <c r="B417" s="247"/>
      <c r="C417" s="827"/>
      <c r="D417" s="1904">
        <v>22</v>
      </c>
      <c r="E417" s="1905" t="s">
        <v>3467</v>
      </c>
      <c r="F417" s="1102">
        <v>100000</v>
      </c>
      <c r="G417" s="334">
        <v>0</v>
      </c>
      <c r="H417" s="334">
        <v>0</v>
      </c>
      <c r="I417" s="334">
        <v>0</v>
      </c>
      <c r="J417" s="334">
        <v>0</v>
      </c>
      <c r="K417" s="1114">
        <v>100000</v>
      </c>
      <c r="L417" s="1906">
        <v>100</v>
      </c>
      <c r="M417" s="1906">
        <v>20</v>
      </c>
      <c r="N417" s="1452">
        <v>0</v>
      </c>
      <c r="O417" s="1906">
        <v>120</v>
      </c>
      <c r="P417" s="51" t="s">
        <v>3836</v>
      </c>
      <c r="Q417" s="51" t="s">
        <v>3284</v>
      </c>
      <c r="R417" s="1105">
        <v>21490</v>
      </c>
      <c r="S417" s="1907" t="s">
        <v>1552</v>
      </c>
      <c r="T417" s="1908" t="s">
        <v>1551</v>
      </c>
      <c r="U417" s="1106">
        <v>12</v>
      </c>
      <c r="V417" s="61">
        <v>12.2</v>
      </c>
      <c r="W417" s="61" t="s">
        <v>43</v>
      </c>
      <c r="X417" s="1106" t="s">
        <v>221</v>
      </c>
      <c r="Y417" s="417" t="s">
        <v>1434</v>
      </c>
      <c r="Z417" s="210" t="s">
        <v>294</v>
      </c>
      <c r="AA417" s="212"/>
      <c r="AB417" s="212"/>
      <c r="AC417" s="212"/>
      <c r="AD417" s="212"/>
      <c r="AE417" s="212"/>
      <c r="AF417" s="212"/>
      <c r="AG417" s="212"/>
    </row>
    <row r="418" spans="1:33" s="213" customFormat="1" ht="139.5">
      <c r="A418" s="55"/>
      <c r="B418" s="56"/>
      <c r="C418" s="766"/>
      <c r="D418" s="489">
        <v>30</v>
      </c>
      <c r="E418" s="478" t="s">
        <v>3468</v>
      </c>
      <c r="F418" s="42">
        <v>100000</v>
      </c>
      <c r="G418" s="54">
        <v>0</v>
      </c>
      <c r="H418" s="54">
        <v>0</v>
      </c>
      <c r="I418" s="54">
        <v>0</v>
      </c>
      <c r="J418" s="54">
        <v>0</v>
      </c>
      <c r="K418" s="47">
        <v>100000</v>
      </c>
      <c r="L418" s="431">
        <v>100</v>
      </c>
      <c r="M418" s="433">
        <v>0</v>
      </c>
      <c r="N418" s="433">
        <v>0</v>
      </c>
      <c r="O418" s="431">
        <v>100</v>
      </c>
      <c r="P418" s="49" t="s">
        <v>1799</v>
      </c>
      <c r="Q418" s="49" t="s">
        <v>1032</v>
      </c>
      <c r="R418" s="702" t="s">
        <v>1648</v>
      </c>
      <c r="S418" s="416" t="s">
        <v>3063</v>
      </c>
      <c r="T418" s="40" t="s">
        <v>1807</v>
      </c>
      <c r="U418" s="40">
        <v>12</v>
      </c>
      <c r="V418" s="40">
        <v>12.2</v>
      </c>
      <c r="W418" s="40" t="s">
        <v>43</v>
      </c>
      <c r="X418" s="702" t="s">
        <v>221</v>
      </c>
      <c r="Y418" s="416" t="s">
        <v>1747</v>
      </c>
      <c r="Z418" s="210" t="s">
        <v>294</v>
      </c>
      <c r="AA418" s="212"/>
      <c r="AB418" s="212"/>
      <c r="AC418" s="212"/>
      <c r="AD418" s="212"/>
      <c r="AE418" s="212"/>
      <c r="AF418" s="212"/>
      <c r="AG418" s="212"/>
    </row>
    <row r="419" spans="1:33" s="213" customFormat="1" ht="168" customHeight="1">
      <c r="A419" s="55"/>
      <c r="B419" s="56"/>
      <c r="C419" s="766"/>
      <c r="D419" s="502">
        <v>25</v>
      </c>
      <c r="E419" s="478" t="s">
        <v>3469</v>
      </c>
      <c r="F419" s="42">
        <v>170000</v>
      </c>
      <c r="G419" s="63">
        <v>0</v>
      </c>
      <c r="H419" s="63">
        <v>0</v>
      </c>
      <c r="I419" s="63">
        <v>0</v>
      </c>
      <c r="J419" s="63">
        <v>0</v>
      </c>
      <c r="K419" s="63">
        <v>170000</v>
      </c>
      <c r="L419" s="431">
        <v>210</v>
      </c>
      <c r="M419" s="442">
        <v>0</v>
      </c>
      <c r="N419" s="442">
        <v>0</v>
      </c>
      <c r="O419" s="431">
        <v>210</v>
      </c>
      <c r="P419" s="415" t="s">
        <v>3293</v>
      </c>
      <c r="Q419" s="415" t="s">
        <v>436</v>
      </c>
      <c r="R419" s="75">
        <v>21490</v>
      </c>
      <c r="S419" s="416" t="s">
        <v>1996</v>
      </c>
      <c r="T419" s="855" t="s">
        <v>1997</v>
      </c>
      <c r="U419" s="57">
        <v>12</v>
      </c>
      <c r="V419" s="65">
        <v>12.2</v>
      </c>
      <c r="W419" s="65" t="s">
        <v>43</v>
      </c>
      <c r="X419" s="57" t="s">
        <v>221</v>
      </c>
      <c r="Y419" s="415" t="s">
        <v>1961</v>
      </c>
      <c r="Z419" s="210" t="s">
        <v>294</v>
      </c>
      <c r="AA419" s="212"/>
      <c r="AB419" s="212"/>
      <c r="AC419" s="212"/>
      <c r="AD419" s="212"/>
      <c r="AE419" s="212"/>
      <c r="AF419" s="212"/>
      <c r="AG419" s="212"/>
    </row>
    <row r="420" spans="1:33" s="213" customFormat="1" ht="133.5" customHeight="1">
      <c r="A420" s="55"/>
      <c r="B420" s="56"/>
      <c r="C420" s="766"/>
      <c r="D420" s="495">
        <v>14</v>
      </c>
      <c r="E420" s="478" t="s">
        <v>3470</v>
      </c>
      <c r="F420" s="130">
        <v>100000</v>
      </c>
      <c r="G420" s="72"/>
      <c r="H420" s="49"/>
      <c r="I420" s="49"/>
      <c r="J420" s="49"/>
      <c r="K420" s="125">
        <v>100000</v>
      </c>
      <c r="L420" s="183">
        <v>100</v>
      </c>
      <c r="M420" s="183">
        <v>10</v>
      </c>
      <c r="N420" s="183"/>
      <c r="O420" s="183">
        <v>110</v>
      </c>
      <c r="P420" s="416" t="s">
        <v>290</v>
      </c>
      <c r="Q420" s="416" t="s">
        <v>290</v>
      </c>
      <c r="R420" s="455" t="s">
        <v>2430</v>
      </c>
      <c r="S420" s="416" t="s">
        <v>3076</v>
      </c>
      <c r="T420" s="455" t="s">
        <v>2601</v>
      </c>
      <c r="U420" s="702">
        <v>12</v>
      </c>
      <c r="V420" s="702">
        <v>12.2</v>
      </c>
      <c r="W420" s="702" t="s">
        <v>43</v>
      </c>
      <c r="X420" s="702" t="s">
        <v>221</v>
      </c>
      <c r="Y420" s="416" t="s">
        <v>2555</v>
      </c>
      <c r="Z420" s="210" t="s">
        <v>294</v>
      </c>
      <c r="AA420" s="212"/>
      <c r="AB420" s="212"/>
      <c r="AC420" s="212"/>
      <c r="AD420" s="212"/>
      <c r="AE420" s="212"/>
      <c r="AF420" s="212"/>
      <c r="AG420" s="212"/>
    </row>
    <row r="421" spans="1:33" s="213" customFormat="1" ht="139.5" customHeight="1">
      <c r="A421" s="55"/>
      <c r="B421" s="56"/>
      <c r="C421" s="766">
        <v>5</v>
      </c>
      <c r="D421" s="489">
        <v>18</v>
      </c>
      <c r="E421" s="482" t="s">
        <v>826</v>
      </c>
      <c r="F421" s="42">
        <v>15000</v>
      </c>
      <c r="G421" s="93">
        <v>0</v>
      </c>
      <c r="H421" s="70">
        <v>0</v>
      </c>
      <c r="I421" s="70">
        <v>0</v>
      </c>
      <c r="J421" s="70">
        <v>0</v>
      </c>
      <c r="K421" s="38">
        <v>15000</v>
      </c>
      <c r="L421" s="440">
        <v>200</v>
      </c>
      <c r="M421" s="440">
        <v>17</v>
      </c>
      <c r="N421" s="440">
        <v>3</v>
      </c>
      <c r="O421" s="440">
        <v>220</v>
      </c>
      <c r="P421" s="66" t="s">
        <v>435</v>
      </c>
      <c r="Q421" s="66" t="s">
        <v>827</v>
      </c>
      <c r="R421" s="234">
        <v>21763</v>
      </c>
      <c r="S421" s="415" t="s">
        <v>807</v>
      </c>
      <c r="T421" s="65" t="s">
        <v>828</v>
      </c>
      <c r="U421" s="57">
        <v>12</v>
      </c>
      <c r="V421" s="65">
        <v>12.2</v>
      </c>
      <c r="W421" s="65" t="s">
        <v>43</v>
      </c>
      <c r="X421" s="65" t="s">
        <v>221</v>
      </c>
      <c r="Y421" s="415" t="s">
        <v>3117</v>
      </c>
      <c r="Z421" s="1265"/>
      <c r="AA421" s="212"/>
      <c r="AB421" s="212"/>
      <c r="AC421" s="212"/>
      <c r="AD421" s="212"/>
      <c r="AE421" s="212"/>
      <c r="AF421" s="212"/>
      <c r="AG421" s="212"/>
    </row>
    <row r="422" spans="1:33" s="1557" customFormat="1">
      <c r="A422" s="58"/>
      <c r="B422" s="247"/>
      <c r="C422" s="827">
        <v>6</v>
      </c>
      <c r="D422" s="499"/>
      <c r="E422" s="1558" t="s">
        <v>297</v>
      </c>
      <c r="F422" s="73"/>
      <c r="G422" s="1553"/>
      <c r="H422" s="60"/>
      <c r="I422" s="60"/>
      <c r="J422" s="60"/>
      <c r="K422" s="314"/>
      <c r="L422" s="1554"/>
      <c r="M422" s="1554"/>
      <c r="N422" s="1554"/>
      <c r="O422" s="1554"/>
      <c r="P422" s="59"/>
      <c r="Q422" s="59"/>
      <c r="R422" s="1105"/>
      <c r="S422" s="417"/>
      <c r="T422" s="61"/>
      <c r="U422" s="1106"/>
      <c r="V422" s="61"/>
      <c r="W422" s="61"/>
      <c r="X422" s="61"/>
      <c r="Y422" s="417"/>
      <c r="Z422" s="1555"/>
      <c r="AA422" s="1556"/>
      <c r="AB422" s="1556"/>
      <c r="AC422" s="1556"/>
      <c r="AD422" s="1556"/>
      <c r="AE422" s="1556"/>
      <c r="AF422" s="1556"/>
      <c r="AG422" s="1556"/>
    </row>
    <row r="423" spans="1:33" s="953" customFormat="1" ht="122.1" customHeight="1">
      <c r="A423" s="58"/>
      <c r="B423" s="247"/>
      <c r="C423" s="827"/>
      <c r="D423" s="499">
        <v>17</v>
      </c>
      <c r="E423" s="1426" t="s">
        <v>3141</v>
      </c>
      <c r="F423" s="60">
        <v>0</v>
      </c>
      <c r="G423" s="337">
        <v>30000</v>
      </c>
      <c r="H423" s="314">
        <v>0</v>
      </c>
      <c r="I423" s="314">
        <v>0</v>
      </c>
      <c r="J423" s="314">
        <v>0</v>
      </c>
      <c r="K423" s="314">
        <f>SUM(F423,G423,H423,I423,J423)</f>
        <v>30000</v>
      </c>
      <c r="L423" s="1422">
        <v>120</v>
      </c>
      <c r="M423" s="1422">
        <v>20</v>
      </c>
      <c r="N423" s="93">
        <v>0</v>
      </c>
      <c r="O423" s="1422">
        <f>SUM(L423:N423)</f>
        <v>140</v>
      </c>
      <c r="P423" s="51" t="s">
        <v>240</v>
      </c>
      <c r="Q423" s="51" t="s">
        <v>220</v>
      </c>
      <c r="R423" s="1111">
        <v>21610</v>
      </c>
      <c r="S423" s="1418" t="s">
        <v>291</v>
      </c>
      <c r="T423" s="1416" t="s">
        <v>292</v>
      </c>
      <c r="U423" s="1106">
        <v>12</v>
      </c>
      <c r="V423" s="61">
        <v>12.2</v>
      </c>
      <c r="W423" s="61" t="s">
        <v>43</v>
      </c>
      <c r="X423" s="801" t="s">
        <v>221</v>
      </c>
      <c r="Y423" s="684" t="s">
        <v>863</v>
      </c>
      <c r="AA423" s="954"/>
      <c r="AB423" s="954"/>
      <c r="AC423" s="954"/>
      <c r="AD423" s="954"/>
      <c r="AE423" s="954"/>
      <c r="AF423" s="954"/>
      <c r="AG423" s="954"/>
    </row>
    <row r="424" spans="1:33" s="213" customFormat="1" ht="122.1" customHeight="1">
      <c r="A424" s="55"/>
      <c r="B424" s="56"/>
      <c r="C424" s="766"/>
      <c r="D424" s="495">
        <v>4</v>
      </c>
      <c r="E424" s="478" t="s">
        <v>3098</v>
      </c>
      <c r="F424" s="93">
        <v>0</v>
      </c>
      <c r="G424" s="186">
        <v>30000</v>
      </c>
      <c r="H424" s="93">
        <v>0</v>
      </c>
      <c r="I424" s="93">
        <v>0</v>
      </c>
      <c r="J424" s="93">
        <v>0</v>
      </c>
      <c r="K424" s="125">
        <v>30000</v>
      </c>
      <c r="L424" s="183">
        <v>100</v>
      </c>
      <c r="M424" s="183">
        <v>20</v>
      </c>
      <c r="N424" s="93">
        <v>0</v>
      </c>
      <c r="O424" s="183">
        <v>120</v>
      </c>
      <c r="P424" s="415" t="s">
        <v>240</v>
      </c>
      <c r="Q424" s="66" t="s">
        <v>220</v>
      </c>
      <c r="R424" s="75">
        <v>21520</v>
      </c>
      <c r="S424" s="416" t="s">
        <v>2600</v>
      </c>
      <c r="T424" s="455" t="s">
        <v>2601</v>
      </c>
      <c r="U424" s="57">
        <v>12</v>
      </c>
      <c r="V424" s="65">
        <v>12.2</v>
      </c>
      <c r="W424" s="65" t="s">
        <v>43</v>
      </c>
      <c r="X424" s="238" t="s">
        <v>394</v>
      </c>
      <c r="Y424" s="416" t="s">
        <v>2555</v>
      </c>
      <c r="AA424" s="212"/>
      <c r="AB424" s="212"/>
      <c r="AC424" s="212"/>
      <c r="AD424" s="212"/>
      <c r="AE424" s="212"/>
      <c r="AF424" s="212"/>
      <c r="AG424" s="212"/>
    </row>
    <row r="425" spans="1:33" s="211" customFormat="1" ht="122.1" customHeight="1">
      <c r="A425" s="55"/>
      <c r="B425" s="56"/>
      <c r="C425" s="766"/>
      <c r="D425" s="495">
        <v>8</v>
      </c>
      <c r="E425" s="389" t="s">
        <v>3139</v>
      </c>
      <c r="F425" s="47">
        <v>0</v>
      </c>
      <c r="G425" s="137">
        <v>33000</v>
      </c>
      <c r="H425" s="152">
        <v>0</v>
      </c>
      <c r="I425" s="152">
        <v>0</v>
      </c>
      <c r="J425" s="152">
        <v>0</v>
      </c>
      <c r="K425" s="47">
        <v>33000</v>
      </c>
      <c r="L425" s="431">
        <v>100</v>
      </c>
      <c r="M425" s="431">
        <v>30</v>
      </c>
      <c r="N425" s="93">
        <v>0</v>
      </c>
      <c r="O425" s="431">
        <v>130</v>
      </c>
      <c r="P425" s="49" t="s">
        <v>240</v>
      </c>
      <c r="Q425" s="49" t="s">
        <v>220</v>
      </c>
      <c r="R425" s="75">
        <v>21641</v>
      </c>
      <c r="S425" s="416" t="s">
        <v>3050</v>
      </c>
      <c r="T425" s="40" t="s">
        <v>367</v>
      </c>
      <c r="U425" s="57">
        <v>12</v>
      </c>
      <c r="V425" s="65">
        <v>12.2</v>
      </c>
      <c r="W425" s="65" t="s">
        <v>43</v>
      </c>
      <c r="X425" s="40" t="s">
        <v>394</v>
      </c>
      <c r="Y425" s="658" t="s">
        <v>368</v>
      </c>
      <c r="Z425" s="210"/>
      <c r="AA425" s="210"/>
      <c r="AB425" s="210"/>
      <c r="AC425" s="210"/>
      <c r="AD425" s="210"/>
      <c r="AE425" s="210"/>
      <c r="AF425" s="210"/>
      <c r="AG425" s="210"/>
    </row>
    <row r="426" spans="1:33" s="213" customFormat="1" ht="122.1" customHeight="1">
      <c r="A426" s="55"/>
      <c r="B426" s="56"/>
      <c r="C426" s="766"/>
      <c r="D426" s="489">
        <v>6</v>
      </c>
      <c r="E426" s="482" t="s">
        <v>3142</v>
      </c>
      <c r="F426" s="70">
        <v>0</v>
      </c>
      <c r="G426" s="72">
        <v>30000</v>
      </c>
      <c r="H426" s="70">
        <v>0</v>
      </c>
      <c r="I426" s="70">
        <v>0</v>
      </c>
      <c r="J426" s="70">
        <v>0</v>
      </c>
      <c r="K426" s="38">
        <v>30000</v>
      </c>
      <c r="L426" s="440">
        <v>100</v>
      </c>
      <c r="M426" s="440">
        <v>8</v>
      </c>
      <c r="N426" s="440">
        <v>2</v>
      </c>
      <c r="O426" s="440">
        <v>110</v>
      </c>
      <c r="P426" s="415" t="s">
        <v>240</v>
      </c>
      <c r="Q426" s="66" t="s">
        <v>220</v>
      </c>
      <c r="R426" s="234">
        <v>21610</v>
      </c>
      <c r="S426" s="415" t="s">
        <v>833</v>
      </c>
      <c r="T426" s="65" t="s">
        <v>834</v>
      </c>
      <c r="U426" s="57">
        <v>12</v>
      </c>
      <c r="V426" s="65">
        <v>12.2</v>
      </c>
      <c r="W426" s="65" t="s">
        <v>43</v>
      </c>
      <c r="X426" s="238" t="s">
        <v>221</v>
      </c>
      <c r="Y426" s="415" t="s">
        <v>3117</v>
      </c>
      <c r="AA426" s="212"/>
      <c r="AB426" s="212"/>
      <c r="AC426" s="212"/>
      <c r="AD426" s="212"/>
      <c r="AE426" s="212"/>
      <c r="AF426" s="212"/>
      <c r="AG426" s="212"/>
    </row>
    <row r="427" spans="1:33" s="213" customFormat="1" ht="122.1" customHeight="1">
      <c r="A427" s="55"/>
      <c r="B427" s="56"/>
      <c r="C427" s="766"/>
      <c r="D427" s="495">
        <v>8</v>
      </c>
      <c r="E427" s="478" t="s">
        <v>3492</v>
      </c>
      <c r="F427" s="110">
        <v>0</v>
      </c>
      <c r="G427" s="156">
        <v>30000</v>
      </c>
      <c r="H427" s="110">
        <v>0</v>
      </c>
      <c r="I427" s="110">
        <v>0</v>
      </c>
      <c r="J427" s="110">
        <v>0</v>
      </c>
      <c r="K427" s="193">
        <v>30000</v>
      </c>
      <c r="L427" s="444">
        <v>140</v>
      </c>
      <c r="M427" s="444">
        <v>10</v>
      </c>
      <c r="N427" s="71">
        <v>0</v>
      </c>
      <c r="O427" s="444">
        <v>150</v>
      </c>
      <c r="P427" s="415" t="s">
        <v>240</v>
      </c>
      <c r="Q427" s="66" t="s">
        <v>220</v>
      </c>
      <c r="R427" s="455" t="s">
        <v>1162</v>
      </c>
      <c r="S427" s="416" t="s">
        <v>1163</v>
      </c>
      <c r="T427" s="455" t="s">
        <v>1164</v>
      </c>
      <c r="U427" s="57">
        <v>12</v>
      </c>
      <c r="V427" s="65">
        <v>12.2</v>
      </c>
      <c r="W427" s="65" t="s">
        <v>43</v>
      </c>
      <c r="X427" s="238" t="s">
        <v>221</v>
      </c>
      <c r="Y427" s="415" t="s">
        <v>1078</v>
      </c>
      <c r="AA427" s="212"/>
      <c r="AB427" s="212"/>
      <c r="AC427" s="212"/>
      <c r="AD427" s="212"/>
      <c r="AE427" s="212"/>
      <c r="AF427" s="212"/>
      <c r="AG427" s="212"/>
    </row>
    <row r="428" spans="1:33" s="213" customFormat="1" ht="122.1" customHeight="1">
      <c r="A428" s="55" t="s">
        <v>389</v>
      </c>
      <c r="B428" s="56"/>
      <c r="C428" s="766"/>
      <c r="D428" s="502">
        <v>5</v>
      </c>
      <c r="E428" s="478" t="s">
        <v>3097</v>
      </c>
      <c r="F428" s="93">
        <v>0</v>
      </c>
      <c r="G428" s="87">
        <v>30000</v>
      </c>
      <c r="H428" s="93">
        <v>0</v>
      </c>
      <c r="I428" s="93">
        <v>0</v>
      </c>
      <c r="J428" s="93">
        <v>0</v>
      </c>
      <c r="K428" s="47">
        <v>30000</v>
      </c>
      <c r="L428" s="431">
        <v>200</v>
      </c>
      <c r="M428" s="431">
        <v>10</v>
      </c>
      <c r="N428" s="93">
        <v>0</v>
      </c>
      <c r="O428" s="431">
        <v>210</v>
      </c>
      <c r="P428" s="49" t="s">
        <v>240</v>
      </c>
      <c r="Q428" s="49" t="s">
        <v>220</v>
      </c>
      <c r="R428" s="702" t="s">
        <v>2161</v>
      </c>
      <c r="S428" s="416" t="s">
        <v>2156</v>
      </c>
      <c r="T428" s="1089" t="s">
        <v>2162</v>
      </c>
      <c r="U428" s="57">
        <v>12</v>
      </c>
      <c r="V428" s="65">
        <v>12.2</v>
      </c>
      <c r="W428" s="65" t="s">
        <v>43</v>
      </c>
      <c r="X428" s="238" t="s">
        <v>394</v>
      </c>
      <c r="Y428" s="416" t="s">
        <v>2097</v>
      </c>
      <c r="AA428" s="212"/>
      <c r="AB428" s="212"/>
      <c r="AC428" s="212"/>
      <c r="AD428" s="212"/>
      <c r="AE428" s="212"/>
      <c r="AF428" s="212"/>
      <c r="AG428" s="212"/>
    </row>
    <row r="429" spans="1:33" s="213" customFormat="1" ht="122.1" customHeight="1">
      <c r="A429" s="55"/>
      <c r="B429" s="56"/>
      <c r="C429" s="766"/>
      <c r="D429" s="489">
        <v>13</v>
      </c>
      <c r="E429" s="478" t="s">
        <v>3493</v>
      </c>
      <c r="F429" s="54">
        <v>0</v>
      </c>
      <c r="G429" s="113">
        <v>30000</v>
      </c>
      <c r="H429" s="54">
        <v>0</v>
      </c>
      <c r="I429" s="54">
        <v>0</v>
      </c>
      <c r="J429" s="54">
        <v>0</v>
      </c>
      <c r="K429" s="54">
        <v>30000</v>
      </c>
      <c r="L429" s="435">
        <v>230</v>
      </c>
      <c r="M429" s="435">
        <v>20</v>
      </c>
      <c r="N429" s="435">
        <v>0</v>
      </c>
      <c r="O429" s="435">
        <v>250</v>
      </c>
      <c r="P429" s="415" t="s">
        <v>240</v>
      </c>
      <c r="Q429" s="66" t="s">
        <v>220</v>
      </c>
      <c r="R429" s="75">
        <v>21671</v>
      </c>
      <c r="S429" s="416" t="s">
        <v>1278</v>
      </c>
      <c r="T429" s="40" t="s">
        <v>1279</v>
      </c>
      <c r="U429" s="57">
        <v>12</v>
      </c>
      <c r="V429" s="65">
        <v>12.2</v>
      </c>
      <c r="W429" s="65" t="s">
        <v>43</v>
      </c>
      <c r="X429" s="238" t="s">
        <v>394</v>
      </c>
      <c r="Y429" s="415" t="s">
        <v>1245</v>
      </c>
      <c r="AA429" s="212"/>
      <c r="AB429" s="212"/>
      <c r="AC429" s="212"/>
      <c r="AD429" s="212"/>
      <c r="AE429" s="212"/>
      <c r="AF429" s="212"/>
      <c r="AG429" s="212"/>
    </row>
    <row r="430" spans="1:33" s="213" customFormat="1" ht="122.1" customHeight="1">
      <c r="A430" s="55"/>
      <c r="B430" s="56"/>
      <c r="C430" s="766"/>
      <c r="D430" s="489">
        <v>8</v>
      </c>
      <c r="E430" s="478" t="s">
        <v>3494</v>
      </c>
      <c r="F430" s="54">
        <v>0</v>
      </c>
      <c r="G430" s="72">
        <v>30000</v>
      </c>
      <c r="H430" s="54">
        <v>0</v>
      </c>
      <c r="I430" s="54">
        <v>0</v>
      </c>
      <c r="J430" s="54">
        <v>0</v>
      </c>
      <c r="K430" s="47">
        <v>30000</v>
      </c>
      <c r="L430" s="431">
        <v>50</v>
      </c>
      <c r="M430" s="431">
        <v>10</v>
      </c>
      <c r="N430" s="433">
        <v>0</v>
      </c>
      <c r="O430" s="431">
        <v>60</v>
      </c>
      <c r="P430" s="49" t="s">
        <v>240</v>
      </c>
      <c r="Q430" s="49" t="s">
        <v>220</v>
      </c>
      <c r="R430" s="702" t="s">
        <v>1690</v>
      </c>
      <c r="S430" s="416" t="s">
        <v>3073</v>
      </c>
      <c r="T430" s="40" t="s">
        <v>1689</v>
      </c>
      <c r="U430" s="57">
        <v>12</v>
      </c>
      <c r="V430" s="65">
        <v>12.2</v>
      </c>
      <c r="W430" s="65" t="s">
        <v>43</v>
      </c>
      <c r="X430" s="57" t="s">
        <v>221</v>
      </c>
      <c r="Y430" s="415" t="s">
        <v>1640</v>
      </c>
      <c r="AA430" s="212"/>
      <c r="AB430" s="212"/>
      <c r="AC430" s="212"/>
      <c r="AD430" s="212"/>
      <c r="AE430" s="212"/>
      <c r="AF430" s="212"/>
      <c r="AG430" s="212"/>
    </row>
    <row r="431" spans="1:33" s="213" customFormat="1" ht="122.1" customHeight="1">
      <c r="A431" s="55"/>
      <c r="B431" s="56"/>
      <c r="C431" s="766"/>
      <c r="D431" s="502">
        <v>15</v>
      </c>
      <c r="E431" s="478" t="s">
        <v>3495</v>
      </c>
      <c r="F431" s="63">
        <v>0</v>
      </c>
      <c r="G431" s="87">
        <v>30000</v>
      </c>
      <c r="H431" s="63">
        <v>0</v>
      </c>
      <c r="I431" s="63">
        <v>0</v>
      </c>
      <c r="J431" s="63">
        <v>0</v>
      </c>
      <c r="K431" s="63">
        <v>30000</v>
      </c>
      <c r="L431" s="431">
        <v>300</v>
      </c>
      <c r="M431" s="442">
        <v>0</v>
      </c>
      <c r="N431" s="442">
        <v>0</v>
      </c>
      <c r="O431" s="431">
        <v>300</v>
      </c>
      <c r="P431" s="416" t="s">
        <v>240</v>
      </c>
      <c r="Q431" s="702" t="s">
        <v>3290</v>
      </c>
      <c r="R431" s="75">
        <v>21582</v>
      </c>
      <c r="S431" s="416" t="s">
        <v>1996</v>
      </c>
      <c r="T431" s="855" t="s">
        <v>1997</v>
      </c>
      <c r="U431" s="57">
        <v>12</v>
      </c>
      <c r="V431" s="65">
        <v>12.2</v>
      </c>
      <c r="W431" s="65" t="s">
        <v>43</v>
      </c>
      <c r="X431" s="57" t="s">
        <v>221</v>
      </c>
      <c r="Y431" s="415" t="s">
        <v>1961</v>
      </c>
      <c r="AA431" s="212"/>
      <c r="AB431" s="212"/>
      <c r="AC431" s="212"/>
      <c r="AD431" s="212"/>
      <c r="AE431" s="212"/>
      <c r="AF431" s="212"/>
      <c r="AG431" s="212"/>
    </row>
    <row r="432" spans="1:33" s="213" customFormat="1" ht="164.25" customHeight="1">
      <c r="A432" s="55"/>
      <c r="B432" s="56"/>
      <c r="C432" s="766">
        <v>7</v>
      </c>
      <c r="D432" s="487">
        <v>26</v>
      </c>
      <c r="E432" s="389" t="s">
        <v>397</v>
      </c>
      <c r="F432" s="42">
        <v>47600</v>
      </c>
      <c r="G432" s="42">
        <v>0</v>
      </c>
      <c r="H432" s="152">
        <v>0</v>
      </c>
      <c r="I432" s="152">
        <v>0</v>
      </c>
      <c r="J432" s="152">
        <v>0</v>
      </c>
      <c r="K432" s="47">
        <v>47600</v>
      </c>
      <c r="L432" s="431">
        <v>95</v>
      </c>
      <c r="M432" s="431">
        <v>5</v>
      </c>
      <c r="N432" s="431">
        <v>3</v>
      </c>
      <c r="O432" s="431">
        <v>103</v>
      </c>
      <c r="P432" s="49" t="s">
        <v>398</v>
      </c>
      <c r="Q432" s="49" t="s">
        <v>303</v>
      </c>
      <c r="R432" s="75">
        <v>21763</v>
      </c>
      <c r="S432" s="416" t="s">
        <v>3067</v>
      </c>
      <c r="T432" s="40" t="s">
        <v>367</v>
      </c>
      <c r="U432" s="40">
        <v>12</v>
      </c>
      <c r="V432" s="40">
        <v>12.2</v>
      </c>
      <c r="W432" s="40" t="s">
        <v>43</v>
      </c>
      <c r="X432" s="40" t="s">
        <v>394</v>
      </c>
      <c r="Y432" s="658" t="s">
        <v>368</v>
      </c>
      <c r="Z432" s="212"/>
      <c r="AA432" s="212"/>
      <c r="AB432" s="212"/>
      <c r="AC432" s="212"/>
      <c r="AD432" s="212"/>
      <c r="AE432" s="212"/>
      <c r="AF432" s="212"/>
      <c r="AG432" s="212"/>
    </row>
    <row r="433" spans="1:33" s="211" customFormat="1" ht="122.1" customHeight="1">
      <c r="A433" s="55"/>
      <c r="B433" s="56"/>
      <c r="C433" s="766">
        <v>8</v>
      </c>
      <c r="D433" s="495">
        <v>1</v>
      </c>
      <c r="E433" s="389" t="s">
        <v>454</v>
      </c>
      <c r="F433" s="42">
        <v>0</v>
      </c>
      <c r="G433" s="137">
        <v>70000</v>
      </c>
      <c r="H433" s="42">
        <v>0</v>
      </c>
      <c r="I433" s="42">
        <v>0</v>
      </c>
      <c r="J433" s="42">
        <v>0</v>
      </c>
      <c r="K433" s="42">
        <f>SUM(F433,G433,H433,I433,J433)</f>
        <v>70000</v>
      </c>
      <c r="L433" s="431">
        <v>50</v>
      </c>
      <c r="M433" s="431">
        <v>15</v>
      </c>
      <c r="N433" s="431">
        <v>20</v>
      </c>
      <c r="O433" s="431">
        <v>85</v>
      </c>
      <c r="P433" s="49" t="s">
        <v>240</v>
      </c>
      <c r="Q433" s="49" t="s">
        <v>220</v>
      </c>
      <c r="R433" s="75">
        <v>21671</v>
      </c>
      <c r="S433" s="416" t="s">
        <v>3055</v>
      </c>
      <c r="T433" s="40" t="s">
        <v>367</v>
      </c>
      <c r="U433" s="57">
        <v>12</v>
      </c>
      <c r="V433" s="65">
        <v>12.2</v>
      </c>
      <c r="W433" s="65" t="s">
        <v>43</v>
      </c>
      <c r="X433" s="40" t="s">
        <v>221</v>
      </c>
      <c r="Y433" s="658" t="s">
        <v>368</v>
      </c>
      <c r="Z433" s="210"/>
      <c r="AA433" s="210"/>
      <c r="AB433" s="210"/>
      <c r="AC433" s="210"/>
      <c r="AD433" s="210"/>
      <c r="AE433" s="210"/>
      <c r="AF433" s="210"/>
      <c r="AG433" s="210"/>
    </row>
    <row r="434" spans="1:33" s="211" customFormat="1" ht="122.1" customHeight="1">
      <c r="A434" s="55"/>
      <c r="B434" s="56"/>
      <c r="C434" s="766">
        <v>9</v>
      </c>
      <c r="D434" s="495">
        <v>9</v>
      </c>
      <c r="E434" s="389" t="s">
        <v>449</v>
      </c>
      <c r="F434" s="47">
        <v>0</v>
      </c>
      <c r="G434" s="137">
        <v>90600</v>
      </c>
      <c r="H434" s="152">
        <v>0</v>
      </c>
      <c r="I434" s="152">
        <v>0</v>
      </c>
      <c r="J434" s="152">
        <v>0</v>
      </c>
      <c r="K434" s="47">
        <v>90600</v>
      </c>
      <c r="L434" s="431">
        <v>500</v>
      </c>
      <c r="M434" s="431">
        <v>20</v>
      </c>
      <c r="N434" s="433">
        <v>0</v>
      </c>
      <c r="O434" s="431">
        <v>520</v>
      </c>
      <c r="P434" s="49" t="s">
        <v>240</v>
      </c>
      <c r="Q434" s="49" t="s">
        <v>220</v>
      </c>
      <c r="R434" s="75">
        <v>21551</v>
      </c>
      <c r="S434" s="416" t="s">
        <v>3050</v>
      </c>
      <c r="T434" s="40" t="s">
        <v>367</v>
      </c>
      <c r="U434" s="57">
        <v>12</v>
      </c>
      <c r="V434" s="65">
        <v>12.2</v>
      </c>
      <c r="W434" s="65" t="s">
        <v>43</v>
      </c>
      <c r="X434" s="40" t="s">
        <v>394</v>
      </c>
      <c r="Y434" s="658" t="s">
        <v>368</v>
      </c>
      <c r="Z434" s="210"/>
      <c r="AA434" s="210"/>
      <c r="AB434" s="210"/>
      <c r="AC434" s="210"/>
      <c r="AD434" s="210"/>
      <c r="AE434" s="210"/>
      <c r="AF434" s="210"/>
      <c r="AG434" s="210"/>
    </row>
    <row r="435" spans="1:33" s="211" customFormat="1" ht="122.1" customHeight="1">
      <c r="A435" s="55"/>
      <c r="B435" s="56"/>
      <c r="C435" s="766">
        <v>10</v>
      </c>
      <c r="D435" s="487">
        <v>51</v>
      </c>
      <c r="E435" s="478" t="s">
        <v>295</v>
      </c>
      <c r="F435" s="42">
        <v>9000</v>
      </c>
      <c r="G435" s="38">
        <v>0</v>
      </c>
      <c r="H435" s="38">
        <v>0</v>
      </c>
      <c r="I435" s="38">
        <v>0</v>
      </c>
      <c r="J435" s="38">
        <v>0</v>
      </c>
      <c r="K435" s="38">
        <v>9000</v>
      </c>
      <c r="L435" s="431">
        <v>15</v>
      </c>
      <c r="M435" s="431">
        <v>5</v>
      </c>
      <c r="N435" s="430">
        <v>0</v>
      </c>
      <c r="O435" s="431">
        <v>20</v>
      </c>
      <c r="P435" s="49" t="s">
        <v>240</v>
      </c>
      <c r="Q435" s="49" t="s">
        <v>220</v>
      </c>
      <c r="R435" s="75">
        <v>21732</v>
      </c>
      <c r="S435" s="416" t="s">
        <v>209</v>
      </c>
      <c r="T435" s="40" t="s">
        <v>210</v>
      </c>
      <c r="U435" s="57">
        <v>12</v>
      </c>
      <c r="V435" s="65">
        <v>12.2</v>
      </c>
      <c r="W435" s="65" t="s">
        <v>43</v>
      </c>
      <c r="X435" s="40" t="s">
        <v>221</v>
      </c>
      <c r="Y435" s="658" t="s">
        <v>863</v>
      </c>
      <c r="Z435" s="210"/>
      <c r="AA435" s="210"/>
      <c r="AB435" s="210"/>
      <c r="AC435" s="210"/>
      <c r="AD435" s="210"/>
      <c r="AE435" s="210"/>
      <c r="AF435" s="210"/>
      <c r="AG435" s="210"/>
    </row>
    <row r="436" spans="1:33" s="211" customFormat="1" ht="122.1" customHeight="1">
      <c r="A436" s="55"/>
      <c r="B436" s="56"/>
      <c r="C436" s="766">
        <v>11</v>
      </c>
      <c r="D436" s="496">
        <v>32</v>
      </c>
      <c r="E436" s="479" t="s">
        <v>438</v>
      </c>
      <c r="F436" s="42">
        <v>5500</v>
      </c>
      <c r="G436" s="42">
        <v>0</v>
      </c>
      <c r="H436" s="152">
        <v>0</v>
      </c>
      <c r="I436" s="152">
        <v>0</v>
      </c>
      <c r="J436" s="152">
        <v>0</v>
      </c>
      <c r="K436" s="47">
        <v>5500</v>
      </c>
      <c r="L436" s="431">
        <v>25</v>
      </c>
      <c r="M436" s="431">
        <v>15</v>
      </c>
      <c r="N436" s="433">
        <v>0</v>
      </c>
      <c r="O436" s="431">
        <v>40</v>
      </c>
      <c r="P436" s="49" t="s">
        <v>240</v>
      </c>
      <c r="Q436" s="49" t="s">
        <v>220</v>
      </c>
      <c r="R436" s="75">
        <v>21732</v>
      </c>
      <c r="S436" s="416" t="s">
        <v>430</v>
      </c>
      <c r="T436" s="40" t="s">
        <v>367</v>
      </c>
      <c r="U436" s="57">
        <v>12</v>
      </c>
      <c r="V436" s="65">
        <v>12.2</v>
      </c>
      <c r="W436" s="65" t="s">
        <v>43</v>
      </c>
      <c r="X436" s="40" t="s">
        <v>394</v>
      </c>
      <c r="Y436" s="658" t="s">
        <v>368</v>
      </c>
      <c r="Z436" s="210"/>
      <c r="AA436" s="210"/>
      <c r="AB436" s="210"/>
      <c r="AC436" s="210"/>
      <c r="AD436" s="210"/>
      <c r="AE436" s="210"/>
      <c r="AF436" s="210"/>
      <c r="AG436" s="210"/>
    </row>
    <row r="437" spans="1:33" s="211" customFormat="1" ht="122.1" customHeight="1">
      <c r="A437" s="55"/>
      <c r="B437" s="56"/>
      <c r="C437" s="766">
        <v>12</v>
      </c>
      <c r="D437" s="496">
        <v>33</v>
      </c>
      <c r="E437" s="479" t="s">
        <v>439</v>
      </c>
      <c r="F437" s="42">
        <v>12000</v>
      </c>
      <c r="G437" s="42">
        <v>0</v>
      </c>
      <c r="H437" s="152">
        <v>0</v>
      </c>
      <c r="I437" s="152">
        <v>0</v>
      </c>
      <c r="J437" s="152">
        <v>0</v>
      </c>
      <c r="K437" s="47">
        <v>12000</v>
      </c>
      <c r="L437" s="431">
        <v>23</v>
      </c>
      <c r="M437" s="431">
        <v>12</v>
      </c>
      <c r="N437" s="433">
        <v>0</v>
      </c>
      <c r="O437" s="431">
        <v>35</v>
      </c>
      <c r="P437" s="49" t="s">
        <v>240</v>
      </c>
      <c r="Q437" s="49" t="s">
        <v>220</v>
      </c>
      <c r="R437" s="75">
        <v>21671</v>
      </c>
      <c r="S437" s="416" t="s">
        <v>430</v>
      </c>
      <c r="T437" s="40" t="s">
        <v>367</v>
      </c>
      <c r="U437" s="57">
        <v>12</v>
      </c>
      <c r="V437" s="65">
        <v>12.2</v>
      </c>
      <c r="W437" s="65" t="s">
        <v>43</v>
      </c>
      <c r="X437" s="40" t="s">
        <v>394</v>
      </c>
      <c r="Y437" s="658" t="s">
        <v>368</v>
      </c>
      <c r="Z437" s="210"/>
      <c r="AA437" s="210"/>
      <c r="AB437" s="210"/>
      <c r="AC437" s="210"/>
      <c r="AD437" s="210"/>
      <c r="AE437" s="210"/>
      <c r="AF437" s="210"/>
      <c r="AG437" s="210"/>
    </row>
    <row r="438" spans="1:33" s="211" customFormat="1">
      <c r="A438" s="55"/>
      <c r="B438" s="56"/>
      <c r="C438" s="1808">
        <v>13</v>
      </c>
      <c r="D438" s="495"/>
      <c r="E438" s="1559" t="s">
        <v>293</v>
      </c>
      <c r="F438" s="47"/>
      <c r="G438" s="137"/>
      <c r="H438" s="152"/>
      <c r="I438" s="152"/>
      <c r="J438" s="152"/>
      <c r="K438" s="47"/>
      <c r="L438" s="431"/>
      <c r="M438" s="431"/>
      <c r="N438" s="433"/>
      <c r="O438" s="431"/>
      <c r="P438" s="49"/>
      <c r="Q438" s="49"/>
      <c r="R438" s="75"/>
      <c r="S438" s="416"/>
      <c r="T438" s="40"/>
      <c r="U438" s="57"/>
      <c r="V438" s="65"/>
      <c r="W438" s="65"/>
      <c r="X438" s="40"/>
      <c r="Y438" s="658"/>
      <c r="Z438" s="210"/>
      <c r="AA438" s="210"/>
      <c r="AB438" s="210"/>
      <c r="AC438" s="210"/>
      <c r="AD438" s="210"/>
      <c r="AE438" s="210"/>
      <c r="AF438" s="210"/>
      <c r="AG438" s="210"/>
    </row>
    <row r="439" spans="1:33" s="211" customFormat="1" ht="122.1" customHeight="1">
      <c r="A439" s="55"/>
      <c r="B439" s="56"/>
      <c r="C439" s="766"/>
      <c r="D439" s="487">
        <v>37</v>
      </c>
      <c r="E439" s="478" t="s">
        <v>3091</v>
      </c>
      <c r="F439" s="42">
        <v>75600</v>
      </c>
      <c r="G439" s="38">
        <v>0</v>
      </c>
      <c r="H439" s="38">
        <v>0</v>
      </c>
      <c r="I439" s="38">
        <v>0</v>
      </c>
      <c r="J439" s="38">
        <v>0</v>
      </c>
      <c r="K439" s="38">
        <v>75600</v>
      </c>
      <c r="L439" s="431">
        <v>650</v>
      </c>
      <c r="M439" s="430">
        <v>0</v>
      </c>
      <c r="N439" s="430">
        <v>0</v>
      </c>
      <c r="O439" s="431">
        <v>650</v>
      </c>
      <c r="P439" s="49" t="s">
        <v>240</v>
      </c>
      <c r="Q439" s="49" t="s">
        <v>220</v>
      </c>
      <c r="R439" s="75">
        <v>21732</v>
      </c>
      <c r="S439" s="416" t="s">
        <v>291</v>
      </c>
      <c r="T439" s="40" t="s">
        <v>292</v>
      </c>
      <c r="U439" s="40">
        <v>12</v>
      </c>
      <c r="V439" s="40">
        <v>12.2</v>
      </c>
      <c r="W439" s="40" t="s">
        <v>43</v>
      </c>
      <c r="X439" s="40" t="s">
        <v>221</v>
      </c>
      <c r="Y439" s="658" t="s">
        <v>863</v>
      </c>
      <c r="Z439" s="210"/>
      <c r="AA439" s="210"/>
      <c r="AB439" s="210"/>
      <c r="AC439" s="210"/>
      <c r="AD439" s="210"/>
      <c r="AE439" s="210"/>
      <c r="AF439" s="210"/>
      <c r="AG439" s="210"/>
    </row>
    <row r="440" spans="1:33" s="211" customFormat="1" ht="122.1" customHeight="1">
      <c r="A440" s="55"/>
      <c r="B440" s="56"/>
      <c r="C440" s="766"/>
      <c r="D440" s="1023">
        <v>15</v>
      </c>
      <c r="E440" s="546" t="s">
        <v>3496</v>
      </c>
      <c r="F440" s="42">
        <v>122000</v>
      </c>
      <c r="G440" s="42">
        <v>0</v>
      </c>
      <c r="H440" s="196">
        <v>0</v>
      </c>
      <c r="I440" s="196">
        <v>0</v>
      </c>
      <c r="J440" s="196">
        <v>0</v>
      </c>
      <c r="K440" s="38">
        <v>122000</v>
      </c>
      <c r="L440" s="439">
        <v>900</v>
      </c>
      <c r="M440" s="443">
        <v>0</v>
      </c>
      <c r="N440" s="443">
        <v>0</v>
      </c>
      <c r="O440" s="439">
        <v>900</v>
      </c>
      <c r="P440" s="66" t="s">
        <v>240</v>
      </c>
      <c r="Q440" s="66" t="s">
        <v>220</v>
      </c>
      <c r="R440" s="234">
        <v>21702</v>
      </c>
      <c r="S440" s="415" t="s">
        <v>393</v>
      </c>
      <c r="T440" s="65" t="s">
        <v>367</v>
      </c>
      <c r="U440" s="57">
        <v>12</v>
      </c>
      <c r="V440" s="65">
        <v>12.2</v>
      </c>
      <c r="W440" s="65" t="s">
        <v>43</v>
      </c>
      <c r="X440" s="238" t="s">
        <v>394</v>
      </c>
      <c r="Y440" s="658" t="s">
        <v>368</v>
      </c>
      <c r="AA440" s="210"/>
      <c r="AB440" s="210"/>
      <c r="AC440" s="210"/>
      <c r="AD440" s="210"/>
      <c r="AE440" s="210"/>
      <c r="AF440" s="210"/>
      <c r="AG440" s="210"/>
    </row>
    <row r="441" spans="1:33" s="213" customFormat="1" ht="122.1" customHeight="1">
      <c r="A441" s="55"/>
      <c r="B441" s="56"/>
      <c r="C441" s="766"/>
      <c r="D441" s="492">
        <v>7</v>
      </c>
      <c r="E441" s="478" t="s">
        <v>3497</v>
      </c>
      <c r="F441" s="42">
        <v>46500</v>
      </c>
      <c r="G441" s="42">
        <v>0</v>
      </c>
      <c r="H441" s="183" t="s">
        <v>525</v>
      </c>
      <c r="I441" s="183" t="s">
        <v>525</v>
      </c>
      <c r="J441" s="183" t="s">
        <v>525</v>
      </c>
      <c r="K441" s="425">
        <v>46500</v>
      </c>
      <c r="L441" s="183">
        <v>430</v>
      </c>
      <c r="M441" s="183">
        <v>20</v>
      </c>
      <c r="N441" s="183" t="s">
        <v>525</v>
      </c>
      <c r="O441" s="183">
        <v>450</v>
      </c>
      <c r="P441" s="49" t="s">
        <v>240</v>
      </c>
      <c r="Q441" s="49" t="s">
        <v>220</v>
      </c>
      <c r="R441" s="75">
        <v>21610</v>
      </c>
      <c r="S441" s="416" t="s">
        <v>557</v>
      </c>
      <c r="T441" s="702" t="s">
        <v>558</v>
      </c>
      <c r="U441" s="57">
        <v>12</v>
      </c>
      <c r="V441" s="65">
        <v>12.2</v>
      </c>
      <c r="W441" s="65" t="s">
        <v>43</v>
      </c>
      <c r="X441" s="702" t="s">
        <v>394</v>
      </c>
      <c r="Y441" s="658" t="s">
        <v>536</v>
      </c>
      <c r="Z441" s="212"/>
      <c r="AA441" s="212"/>
      <c r="AB441" s="212"/>
      <c r="AC441" s="212"/>
      <c r="AD441" s="212"/>
      <c r="AE441" s="212"/>
      <c r="AF441" s="212"/>
      <c r="AG441" s="212"/>
    </row>
    <row r="442" spans="1:33" s="213" customFormat="1" ht="122.1" customHeight="1">
      <c r="A442" s="55"/>
      <c r="B442" s="56"/>
      <c r="C442" s="766"/>
      <c r="D442" s="495">
        <v>12</v>
      </c>
      <c r="E442" s="478" t="s">
        <v>3498</v>
      </c>
      <c r="F442" s="42">
        <v>23000</v>
      </c>
      <c r="G442" s="72"/>
      <c r="H442" s="164" t="s">
        <v>525</v>
      </c>
      <c r="I442" s="164" t="s">
        <v>525</v>
      </c>
      <c r="J442" s="164" t="s">
        <v>525</v>
      </c>
      <c r="K442" s="423">
        <f>SUM(F442,G442,H442,I442,J442)</f>
        <v>23000</v>
      </c>
      <c r="L442" s="431">
        <v>230</v>
      </c>
      <c r="M442" s="433">
        <v>0</v>
      </c>
      <c r="N442" s="433">
        <v>0</v>
      </c>
      <c r="O442" s="431">
        <f>SUM(L442:N442)</f>
        <v>230</v>
      </c>
      <c r="P442" s="651" t="s">
        <v>3130</v>
      </c>
      <c r="Q442" s="402" t="s">
        <v>220</v>
      </c>
      <c r="R442" s="75">
        <v>21732</v>
      </c>
      <c r="S442" s="416">
        <v>2</v>
      </c>
      <c r="T442" s="702" t="s">
        <v>744</v>
      </c>
      <c r="U442" s="57">
        <v>12</v>
      </c>
      <c r="V442" s="65">
        <v>12.2</v>
      </c>
      <c r="W442" s="65" t="s">
        <v>43</v>
      </c>
      <c r="X442" s="238" t="s">
        <v>221</v>
      </c>
      <c r="Y442" s="416" t="s">
        <v>3388</v>
      </c>
      <c r="AA442" s="212"/>
      <c r="AB442" s="212"/>
      <c r="AC442" s="212"/>
      <c r="AD442" s="212"/>
      <c r="AE442" s="212"/>
      <c r="AF442" s="212"/>
      <c r="AG442" s="212"/>
    </row>
    <row r="443" spans="1:33" s="213" customFormat="1" ht="122.1" customHeight="1">
      <c r="A443" s="55"/>
      <c r="B443" s="56"/>
      <c r="C443" s="766"/>
      <c r="D443" s="489">
        <v>13</v>
      </c>
      <c r="E443" s="482" t="s">
        <v>3463</v>
      </c>
      <c r="F443" s="42">
        <v>24500</v>
      </c>
      <c r="G443" s="93">
        <v>0</v>
      </c>
      <c r="H443" s="70">
        <v>0</v>
      </c>
      <c r="I443" s="70">
        <v>0</v>
      </c>
      <c r="J443" s="70">
        <v>0</v>
      </c>
      <c r="K443" s="38">
        <v>24500</v>
      </c>
      <c r="L443" s="440">
        <v>180</v>
      </c>
      <c r="M443" s="440">
        <v>45</v>
      </c>
      <c r="N443" s="440">
        <v>180</v>
      </c>
      <c r="O443" s="440">
        <v>405</v>
      </c>
      <c r="P443" s="415" t="s">
        <v>240</v>
      </c>
      <c r="Q443" s="66" t="s">
        <v>220</v>
      </c>
      <c r="R443" s="234">
        <v>21732</v>
      </c>
      <c r="S443" s="415" t="s">
        <v>831</v>
      </c>
      <c r="T443" s="65" t="s">
        <v>832</v>
      </c>
      <c r="U443" s="57">
        <v>12</v>
      </c>
      <c r="V443" s="65">
        <v>12.2</v>
      </c>
      <c r="W443" s="65" t="s">
        <v>43</v>
      </c>
      <c r="X443" s="65" t="s">
        <v>221</v>
      </c>
      <c r="Y443" s="415" t="s">
        <v>3117</v>
      </c>
      <c r="AA443" s="212"/>
      <c r="AB443" s="212"/>
      <c r="AC443" s="212"/>
      <c r="AD443" s="212"/>
      <c r="AE443" s="212"/>
      <c r="AF443" s="212"/>
      <c r="AG443" s="212"/>
    </row>
    <row r="444" spans="1:33" s="213" customFormat="1" ht="122.1" customHeight="1">
      <c r="A444" s="244"/>
      <c r="B444" s="245"/>
      <c r="C444" s="645"/>
      <c r="D444" s="517">
        <v>15</v>
      </c>
      <c r="E444" s="902" t="s">
        <v>3492</v>
      </c>
      <c r="F444" s="108">
        <v>30000</v>
      </c>
      <c r="G444" s="108">
        <v>0</v>
      </c>
      <c r="H444" s="108">
        <v>0</v>
      </c>
      <c r="I444" s="108">
        <v>0</v>
      </c>
      <c r="J444" s="108">
        <v>0</v>
      </c>
      <c r="K444" s="108">
        <v>30000</v>
      </c>
      <c r="L444" s="352">
        <v>250</v>
      </c>
      <c r="M444" s="352">
        <v>30</v>
      </c>
      <c r="N444" s="352">
        <v>0</v>
      </c>
      <c r="O444" s="352">
        <v>280</v>
      </c>
      <c r="P444" s="246" t="s">
        <v>1867</v>
      </c>
      <c r="Q444" s="79" t="s">
        <v>1868</v>
      </c>
      <c r="R444" s="825" t="s">
        <v>1168</v>
      </c>
      <c r="S444" s="826" t="s">
        <v>1163</v>
      </c>
      <c r="T444" s="825" t="s">
        <v>1164</v>
      </c>
      <c r="U444" s="57">
        <v>12</v>
      </c>
      <c r="V444" s="65">
        <v>12.2</v>
      </c>
      <c r="W444" s="65" t="s">
        <v>43</v>
      </c>
      <c r="X444" s="800" t="s">
        <v>221</v>
      </c>
      <c r="Y444" s="246" t="s">
        <v>1078</v>
      </c>
      <c r="AA444" s="212"/>
      <c r="AB444" s="212"/>
      <c r="AC444" s="212"/>
      <c r="AD444" s="212"/>
      <c r="AE444" s="212"/>
      <c r="AF444" s="212"/>
      <c r="AG444" s="212"/>
    </row>
    <row r="445" spans="1:33" s="213" customFormat="1" ht="122.1" customHeight="1">
      <c r="A445" s="55"/>
      <c r="B445" s="56"/>
      <c r="C445" s="766"/>
      <c r="D445" s="489">
        <v>18</v>
      </c>
      <c r="E445" s="513" t="s">
        <v>3493</v>
      </c>
      <c r="F445" s="179">
        <v>75000</v>
      </c>
      <c r="G445" s="54">
        <v>0</v>
      </c>
      <c r="H445" s="54">
        <v>0</v>
      </c>
      <c r="I445" s="54">
        <v>0</v>
      </c>
      <c r="J445" s="54">
        <v>0</v>
      </c>
      <c r="K445" s="54">
        <v>75000</v>
      </c>
      <c r="L445" s="435">
        <v>700</v>
      </c>
      <c r="M445" s="435">
        <v>100</v>
      </c>
      <c r="N445" s="435">
        <v>0</v>
      </c>
      <c r="O445" s="435">
        <v>800</v>
      </c>
      <c r="P445" s="415" t="s">
        <v>240</v>
      </c>
      <c r="Q445" s="66" t="s">
        <v>220</v>
      </c>
      <c r="R445" s="75">
        <v>21763</v>
      </c>
      <c r="S445" s="416" t="s">
        <v>1280</v>
      </c>
      <c r="T445" s="40" t="s">
        <v>1277</v>
      </c>
      <c r="U445" s="57">
        <v>12</v>
      </c>
      <c r="V445" s="65">
        <v>12.2</v>
      </c>
      <c r="W445" s="65" t="s">
        <v>43</v>
      </c>
      <c r="X445" s="238" t="s">
        <v>394</v>
      </c>
      <c r="Y445" s="415" t="s">
        <v>1245</v>
      </c>
      <c r="AA445" s="212"/>
      <c r="AB445" s="212"/>
      <c r="AC445" s="212"/>
      <c r="AD445" s="212"/>
      <c r="AE445" s="212"/>
      <c r="AF445" s="212"/>
      <c r="AG445" s="212"/>
    </row>
    <row r="446" spans="1:33" s="213" customFormat="1" ht="122.1" customHeight="1">
      <c r="A446" s="55"/>
      <c r="B446" s="56"/>
      <c r="C446" s="766"/>
      <c r="D446" s="490">
        <v>14</v>
      </c>
      <c r="E446" s="491" t="s">
        <v>3499</v>
      </c>
      <c r="F446" s="159">
        <v>63000</v>
      </c>
      <c r="G446" s="54">
        <v>0</v>
      </c>
      <c r="H446" s="54">
        <v>0</v>
      </c>
      <c r="I446" s="54">
        <v>0</v>
      </c>
      <c r="J446" s="54">
        <v>0</v>
      </c>
      <c r="K446" s="193">
        <v>63000</v>
      </c>
      <c r="L446" s="1142">
        <v>280</v>
      </c>
      <c r="M446" s="1142">
        <v>20</v>
      </c>
      <c r="N446" s="435">
        <v>0</v>
      </c>
      <c r="O446" s="1142">
        <v>300</v>
      </c>
      <c r="P446" s="854" t="s">
        <v>240</v>
      </c>
      <c r="Q446" s="854" t="s">
        <v>220</v>
      </c>
      <c r="R446" s="234">
        <v>21732</v>
      </c>
      <c r="S446" s="1143" t="s">
        <v>1552</v>
      </c>
      <c r="T446" s="154" t="s">
        <v>1551</v>
      </c>
      <c r="U446" s="57">
        <v>12</v>
      </c>
      <c r="V446" s="65">
        <v>12.2</v>
      </c>
      <c r="W446" s="65" t="s">
        <v>43</v>
      </c>
      <c r="X446" s="57" t="s">
        <v>221</v>
      </c>
      <c r="Y446" s="415" t="s">
        <v>1434</v>
      </c>
      <c r="AA446" s="212"/>
      <c r="AB446" s="212"/>
      <c r="AC446" s="212"/>
      <c r="AD446" s="212"/>
      <c r="AE446" s="212"/>
      <c r="AF446" s="212"/>
      <c r="AG446" s="212"/>
    </row>
    <row r="447" spans="1:33" s="213" customFormat="1" ht="122.1" customHeight="1">
      <c r="A447" s="55"/>
      <c r="B447" s="56"/>
      <c r="C447" s="766"/>
      <c r="D447" s="502">
        <v>23</v>
      </c>
      <c r="E447" s="478" t="s">
        <v>3495</v>
      </c>
      <c r="F447" s="42">
        <v>50000</v>
      </c>
      <c r="G447" s="63">
        <v>0</v>
      </c>
      <c r="H447" s="63">
        <v>0</v>
      </c>
      <c r="I447" s="63">
        <v>0</v>
      </c>
      <c r="J447" s="63">
        <v>0</v>
      </c>
      <c r="K447" s="63">
        <v>50000</v>
      </c>
      <c r="L447" s="431">
        <v>300</v>
      </c>
      <c r="M447" s="442">
        <v>0</v>
      </c>
      <c r="N447" s="442">
        <v>0</v>
      </c>
      <c r="O447" s="431">
        <v>300</v>
      </c>
      <c r="P447" s="416" t="s">
        <v>3291</v>
      </c>
      <c r="Q447" s="416" t="s">
        <v>3260</v>
      </c>
      <c r="R447" s="75">
        <v>21763</v>
      </c>
      <c r="S447" s="416" t="s">
        <v>1996</v>
      </c>
      <c r="T447" s="855" t="s">
        <v>1997</v>
      </c>
      <c r="U447" s="57">
        <v>12</v>
      </c>
      <c r="V447" s="65">
        <v>12.2</v>
      </c>
      <c r="W447" s="65" t="s">
        <v>43</v>
      </c>
      <c r="X447" s="57" t="s">
        <v>221</v>
      </c>
      <c r="Y447" s="415" t="s">
        <v>1961</v>
      </c>
      <c r="AA447" s="212"/>
      <c r="AB447" s="212"/>
      <c r="AC447" s="212"/>
      <c r="AD447" s="212"/>
      <c r="AE447" s="212"/>
      <c r="AF447" s="212"/>
      <c r="AG447" s="212"/>
    </row>
    <row r="448" spans="1:33" s="213" customFormat="1" ht="122.1" customHeight="1">
      <c r="A448" s="55"/>
      <c r="B448" s="56"/>
      <c r="C448" s="766"/>
      <c r="D448" s="526">
        <v>4</v>
      </c>
      <c r="E448" s="512" t="s">
        <v>3500</v>
      </c>
      <c r="F448" s="89">
        <v>25000</v>
      </c>
      <c r="G448" s="123">
        <v>0</v>
      </c>
      <c r="H448" s="193">
        <v>0</v>
      </c>
      <c r="I448" s="193">
        <v>0</v>
      </c>
      <c r="J448" s="193">
        <v>0</v>
      </c>
      <c r="K448" s="193">
        <v>25000</v>
      </c>
      <c r="L448" s="444">
        <v>200</v>
      </c>
      <c r="M448" s="444">
        <v>50</v>
      </c>
      <c r="N448" s="444">
        <v>0</v>
      </c>
      <c r="O448" s="444">
        <v>250</v>
      </c>
      <c r="P448" s="415" t="s">
        <v>240</v>
      </c>
      <c r="Q448" s="416" t="s">
        <v>220</v>
      </c>
      <c r="R448" s="75">
        <v>21732</v>
      </c>
      <c r="S448" s="416" t="s">
        <v>944</v>
      </c>
      <c r="T448" s="455" t="s">
        <v>945</v>
      </c>
      <c r="U448" s="57">
        <v>12</v>
      </c>
      <c r="V448" s="65">
        <v>12.2</v>
      </c>
      <c r="W448" s="65" t="s">
        <v>43</v>
      </c>
      <c r="X448" s="702" t="s">
        <v>394</v>
      </c>
      <c r="Y448" s="416" t="s">
        <v>3032</v>
      </c>
      <c r="Z448" s="416" t="s">
        <v>946</v>
      </c>
      <c r="AA448" s="416"/>
      <c r="AB448" s="212"/>
      <c r="AC448" s="212"/>
      <c r="AD448" s="212"/>
      <c r="AE448" s="212"/>
      <c r="AF448" s="212"/>
      <c r="AG448" s="212"/>
    </row>
    <row r="449" spans="1:33" s="213" customFormat="1" ht="122.1" customHeight="1">
      <c r="A449" s="55"/>
      <c r="B449" s="56"/>
      <c r="C449" s="766"/>
      <c r="D449" s="489">
        <v>12</v>
      </c>
      <c r="E449" s="478" t="s">
        <v>3494</v>
      </c>
      <c r="F449" s="42">
        <v>35000</v>
      </c>
      <c r="G449" s="54">
        <v>0</v>
      </c>
      <c r="H449" s="54">
        <v>0</v>
      </c>
      <c r="I449" s="54">
        <v>0</v>
      </c>
      <c r="J449" s="54">
        <v>0</v>
      </c>
      <c r="K449" s="47">
        <v>35000</v>
      </c>
      <c r="L449" s="431">
        <v>0</v>
      </c>
      <c r="M449" s="431">
        <v>10</v>
      </c>
      <c r="N449" s="431">
        <v>60</v>
      </c>
      <c r="O449" s="431">
        <v>70</v>
      </c>
      <c r="P449" s="49" t="s">
        <v>240</v>
      </c>
      <c r="Q449" s="49" t="s">
        <v>220</v>
      </c>
      <c r="R449" s="702" t="s">
        <v>1690</v>
      </c>
      <c r="S449" s="416" t="s">
        <v>3074</v>
      </c>
      <c r="T449" s="40" t="s">
        <v>1689</v>
      </c>
      <c r="U449" s="40">
        <v>12</v>
      </c>
      <c r="V449" s="40">
        <v>12.2</v>
      </c>
      <c r="W449" s="40" t="s">
        <v>43</v>
      </c>
      <c r="X449" s="57" t="s">
        <v>221</v>
      </c>
      <c r="Y449" s="415" t="s">
        <v>3501</v>
      </c>
      <c r="AA449" s="212"/>
      <c r="AB449" s="212"/>
      <c r="AC449" s="212"/>
      <c r="AD449" s="212"/>
      <c r="AE449" s="212"/>
      <c r="AF449" s="212"/>
      <c r="AG449" s="212"/>
    </row>
    <row r="450" spans="1:33" s="213" customFormat="1" ht="122.1" customHeight="1">
      <c r="A450" s="55"/>
      <c r="B450" s="56"/>
      <c r="C450" s="766"/>
      <c r="D450" s="492">
        <v>9</v>
      </c>
      <c r="E450" s="493" t="s">
        <v>3502</v>
      </c>
      <c r="F450" s="42">
        <v>36000</v>
      </c>
      <c r="G450" s="72"/>
      <c r="H450" s="48"/>
      <c r="I450" s="48"/>
      <c r="J450" s="48"/>
      <c r="K450" s="47">
        <v>36000</v>
      </c>
      <c r="L450" s="431">
        <v>260</v>
      </c>
      <c r="M450" s="431"/>
      <c r="N450" s="431"/>
      <c r="O450" s="431">
        <v>260</v>
      </c>
      <c r="P450" s="49" t="s">
        <v>240</v>
      </c>
      <c r="Q450" s="49" t="s">
        <v>220</v>
      </c>
      <c r="R450" s="702" t="s">
        <v>2160</v>
      </c>
      <c r="S450" s="416" t="s">
        <v>2159</v>
      </c>
      <c r="T450" s="1089" t="s">
        <v>2157</v>
      </c>
      <c r="U450" s="40">
        <v>12</v>
      </c>
      <c r="V450" s="40">
        <v>12.2</v>
      </c>
      <c r="W450" s="40" t="s">
        <v>43</v>
      </c>
      <c r="X450" s="702" t="s">
        <v>394</v>
      </c>
      <c r="Y450" s="416" t="s">
        <v>2097</v>
      </c>
      <c r="AA450" s="212"/>
      <c r="AB450" s="212"/>
      <c r="AC450" s="212"/>
      <c r="AD450" s="212"/>
      <c r="AE450" s="212"/>
      <c r="AF450" s="212"/>
      <c r="AG450" s="212"/>
    </row>
    <row r="451" spans="1:33" s="213" customFormat="1" ht="122.1" customHeight="1">
      <c r="A451" s="55"/>
      <c r="B451" s="56"/>
      <c r="C451" s="766"/>
      <c r="D451" s="489">
        <v>28</v>
      </c>
      <c r="E451" s="478" t="s">
        <v>3503</v>
      </c>
      <c r="F451" s="42">
        <v>3200</v>
      </c>
      <c r="G451" s="54">
        <v>0</v>
      </c>
      <c r="H451" s="54">
        <v>0</v>
      </c>
      <c r="I451" s="54">
        <v>0</v>
      </c>
      <c r="J451" s="54">
        <v>0</v>
      </c>
      <c r="K451" s="47">
        <v>3200</v>
      </c>
      <c r="L451" s="431">
        <v>40</v>
      </c>
      <c r="M451" s="431">
        <v>10</v>
      </c>
      <c r="N451" s="433">
        <v>0</v>
      </c>
      <c r="O451" s="431">
        <v>50</v>
      </c>
      <c r="P451" s="416" t="s">
        <v>405</v>
      </c>
      <c r="Q451" s="49" t="s">
        <v>406</v>
      </c>
      <c r="R451" s="702" t="s">
        <v>1690</v>
      </c>
      <c r="S451" s="416" t="s">
        <v>1802</v>
      </c>
      <c r="T451" s="40" t="s">
        <v>1803</v>
      </c>
      <c r="U451" s="40">
        <v>12</v>
      </c>
      <c r="V451" s="40">
        <v>12.2</v>
      </c>
      <c r="W451" s="40" t="s">
        <v>43</v>
      </c>
      <c r="X451" s="702" t="s">
        <v>221</v>
      </c>
      <c r="Y451" s="416" t="s">
        <v>1747</v>
      </c>
      <c r="AA451" s="212"/>
      <c r="AB451" s="212"/>
      <c r="AC451" s="212"/>
      <c r="AD451" s="212"/>
      <c r="AE451" s="212"/>
      <c r="AF451" s="212"/>
      <c r="AG451" s="212"/>
    </row>
    <row r="452" spans="1:33" s="213" customFormat="1" ht="189" customHeight="1">
      <c r="A452" s="55"/>
      <c r="B452" s="56"/>
      <c r="C452" s="766"/>
      <c r="D452" s="536">
        <v>11</v>
      </c>
      <c r="E452" s="478" t="s">
        <v>3470</v>
      </c>
      <c r="F452" s="130">
        <v>30000</v>
      </c>
      <c r="G452" s="72">
        <v>0</v>
      </c>
      <c r="H452" s="49"/>
      <c r="I452" s="49"/>
      <c r="J452" s="49"/>
      <c r="K452" s="125">
        <v>30000</v>
      </c>
      <c r="L452" s="183">
        <v>250</v>
      </c>
      <c r="M452" s="183">
        <v>50</v>
      </c>
      <c r="N452" s="183">
        <v>150</v>
      </c>
      <c r="O452" s="183">
        <v>450</v>
      </c>
      <c r="P452" s="416" t="s">
        <v>3319</v>
      </c>
      <c r="Q452" s="416" t="s">
        <v>3679</v>
      </c>
      <c r="R452" s="75">
        <v>21732</v>
      </c>
      <c r="S452" s="416" t="s">
        <v>2569</v>
      </c>
      <c r="T452" s="702" t="s">
        <v>2570</v>
      </c>
      <c r="U452" s="57">
        <v>12</v>
      </c>
      <c r="V452" s="65">
        <v>12.2</v>
      </c>
      <c r="W452" s="65" t="s">
        <v>43</v>
      </c>
      <c r="X452" s="238" t="s">
        <v>221</v>
      </c>
      <c r="Y452" s="416" t="s">
        <v>2555</v>
      </c>
      <c r="AA452" s="212"/>
      <c r="AB452" s="212"/>
      <c r="AC452" s="212"/>
      <c r="AD452" s="212"/>
      <c r="AE452" s="212"/>
      <c r="AF452" s="212"/>
      <c r="AG452" s="212"/>
    </row>
    <row r="453" spans="1:33" s="213" customFormat="1">
      <c r="A453" s="55"/>
      <c r="B453" s="56"/>
      <c r="C453" s="1808">
        <v>14</v>
      </c>
      <c r="D453" s="492"/>
      <c r="E453" s="1560" t="s">
        <v>556</v>
      </c>
      <c r="F453" s="42"/>
      <c r="G453" s="72"/>
      <c r="H453" s="48"/>
      <c r="I453" s="48"/>
      <c r="J453" s="48"/>
      <c r="K453" s="47"/>
      <c r="L453" s="431"/>
      <c r="M453" s="431"/>
      <c r="N453" s="431"/>
      <c r="O453" s="431"/>
      <c r="P453" s="49"/>
      <c r="Q453" s="49"/>
      <c r="R453" s="702"/>
      <c r="S453" s="416"/>
      <c r="T453" s="1089"/>
      <c r="U453" s="40"/>
      <c r="V453" s="40"/>
      <c r="W453" s="40"/>
      <c r="X453" s="702"/>
      <c r="Y453" s="416"/>
      <c r="AA453" s="212"/>
      <c r="AB453" s="212"/>
      <c r="AC453" s="212"/>
      <c r="AD453" s="212"/>
      <c r="AE453" s="212"/>
      <c r="AF453" s="212"/>
      <c r="AG453" s="212"/>
    </row>
    <row r="454" spans="1:33" s="211" customFormat="1" ht="122.1" customHeight="1">
      <c r="A454" s="55"/>
      <c r="B454" s="56"/>
      <c r="C454" s="766"/>
      <c r="D454" s="487">
        <v>38</v>
      </c>
      <c r="E454" s="478" t="s">
        <v>3141</v>
      </c>
      <c r="F454" s="42">
        <v>75800</v>
      </c>
      <c r="G454" s="38">
        <v>0</v>
      </c>
      <c r="H454" s="38">
        <v>0</v>
      </c>
      <c r="I454" s="38">
        <v>0</v>
      </c>
      <c r="J454" s="38">
        <v>0</v>
      </c>
      <c r="K454" s="38">
        <v>75800</v>
      </c>
      <c r="L454" s="431">
        <v>400</v>
      </c>
      <c r="M454" s="430">
        <v>0</v>
      </c>
      <c r="N454" s="430">
        <v>0</v>
      </c>
      <c r="O454" s="431">
        <v>400</v>
      </c>
      <c r="P454" s="49" t="s">
        <v>240</v>
      </c>
      <c r="Q454" s="49" t="s">
        <v>220</v>
      </c>
      <c r="R454" s="234">
        <v>21610</v>
      </c>
      <c r="S454" s="416" t="s">
        <v>291</v>
      </c>
      <c r="T454" s="40" t="s">
        <v>292</v>
      </c>
      <c r="U454" s="40">
        <v>12</v>
      </c>
      <c r="V454" s="40">
        <v>12.2</v>
      </c>
      <c r="W454" s="40" t="s">
        <v>43</v>
      </c>
      <c r="X454" s="40" t="s">
        <v>221</v>
      </c>
      <c r="Y454" s="658" t="s">
        <v>863</v>
      </c>
      <c r="Z454" s="210"/>
      <c r="AA454" s="210"/>
      <c r="AB454" s="210"/>
      <c r="AC454" s="210"/>
      <c r="AD454" s="210"/>
      <c r="AE454" s="210"/>
      <c r="AF454" s="210"/>
      <c r="AG454" s="210"/>
    </row>
    <row r="455" spans="1:33" s="213" customFormat="1" ht="122.1" customHeight="1">
      <c r="A455" s="55"/>
      <c r="B455" s="56"/>
      <c r="C455" s="766"/>
      <c r="D455" s="492">
        <v>6</v>
      </c>
      <c r="E455" s="478" t="s">
        <v>3497</v>
      </c>
      <c r="F455" s="42">
        <v>46500</v>
      </c>
      <c r="G455" s="42">
        <v>0</v>
      </c>
      <c r="H455" s="183" t="s">
        <v>525</v>
      </c>
      <c r="I455" s="183" t="s">
        <v>525</v>
      </c>
      <c r="J455" s="183" t="s">
        <v>525</v>
      </c>
      <c r="K455" s="425">
        <v>46500</v>
      </c>
      <c r="L455" s="183">
        <v>450</v>
      </c>
      <c r="M455" s="183">
        <v>30</v>
      </c>
      <c r="N455" s="183" t="s">
        <v>525</v>
      </c>
      <c r="O455" s="183">
        <v>480</v>
      </c>
      <c r="P455" s="49" t="s">
        <v>240</v>
      </c>
      <c r="Q455" s="49" t="s">
        <v>220</v>
      </c>
      <c r="R455" s="75">
        <v>21671</v>
      </c>
      <c r="S455" s="416" t="s">
        <v>557</v>
      </c>
      <c r="T455" s="702" t="s">
        <v>558</v>
      </c>
      <c r="U455" s="57">
        <v>12</v>
      </c>
      <c r="V455" s="65">
        <v>12.2</v>
      </c>
      <c r="W455" s="65" t="s">
        <v>43</v>
      </c>
      <c r="X455" s="702" t="s">
        <v>394</v>
      </c>
      <c r="Y455" s="658" t="s">
        <v>536</v>
      </c>
      <c r="Z455" s="212"/>
      <c r="AA455" s="212"/>
      <c r="AB455" s="212"/>
      <c r="AC455" s="212"/>
      <c r="AD455" s="212"/>
      <c r="AE455" s="212"/>
      <c r="AF455" s="212"/>
      <c r="AG455" s="212"/>
    </row>
    <row r="456" spans="1:33" s="213" customFormat="1" ht="122.1" customHeight="1">
      <c r="A456" s="55"/>
      <c r="B456" s="56"/>
      <c r="C456" s="766"/>
      <c r="D456" s="495">
        <v>13</v>
      </c>
      <c r="E456" s="478" t="s">
        <v>3498</v>
      </c>
      <c r="F456" s="42">
        <v>20000</v>
      </c>
      <c r="G456" s="72"/>
      <c r="H456" s="164" t="s">
        <v>525</v>
      </c>
      <c r="I456" s="164" t="s">
        <v>525</v>
      </c>
      <c r="J456" s="164" t="s">
        <v>525</v>
      </c>
      <c r="K456" s="423">
        <f>SUM(F456,G456,H456,I456,J456)</f>
        <v>20000</v>
      </c>
      <c r="L456" s="431">
        <v>200</v>
      </c>
      <c r="M456" s="433">
        <v>0</v>
      </c>
      <c r="N456" s="433">
        <v>0</v>
      </c>
      <c r="O456" s="431">
        <f>SUM(L456:N456)</f>
        <v>200</v>
      </c>
      <c r="P456" s="651" t="s">
        <v>3130</v>
      </c>
      <c r="Q456" s="402" t="s">
        <v>220</v>
      </c>
      <c r="R456" s="75">
        <v>21671</v>
      </c>
      <c r="S456" s="416">
        <v>2</v>
      </c>
      <c r="T456" s="702" t="s">
        <v>744</v>
      </c>
      <c r="U456" s="57">
        <v>12</v>
      </c>
      <c r="V456" s="65">
        <v>12.2</v>
      </c>
      <c r="W456" s="65" t="s">
        <v>43</v>
      </c>
      <c r="X456" s="238" t="s">
        <v>221</v>
      </c>
      <c r="Y456" s="416" t="s">
        <v>3388</v>
      </c>
      <c r="AA456" s="212"/>
      <c r="AB456" s="212"/>
      <c r="AC456" s="212"/>
      <c r="AD456" s="212"/>
      <c r="AE456" s="212"/>
      <c r="AF456" s="212"/>
      <c r="AG456" s="212"/>
    </row>
    <row r="457" spans="1:33" s="213" customFormat="1" ht="122.1" customHeight="1">
      <c r="A457" s="55"/>
      <c r="B457" s="56"/>
      <c r="C457" s="766"/>
      <c r="D457" s="489">
        <v>14</v>
      </c>
      <c r="E457" s="482" t="s">
        <v>3463</v>
      </c>
      <c r="F457" s="42">
        <v>24500</v>
      </c>
      <c r="G457" s="93">
        <v>0</v>
      </c>
      <c r="H457" s="70">
        <v>0</v>
      </c>
      <c r="I457" s="70">
        <v>0</v>
      </c>
      <c r="J457" s="70">
        <v>0</v>
      </c>
      <c r="K457" s="38">
        <v>24500</v>
      </c>
      <c r="L457" s="440">
        <v>180</v>
      </c>
      <c r="M457" s="440">
        <v>25</v>
      </c>
      <c r="N457" s="440">
        <v>0</v>
      </c>
      <c r="O457" s="440">
        <v>205</v>
      </c>
      <c r="P457" s="415" t="s">
        <v>240</v>
      </c>
      <c r="Q457" s="66" t="s">
        <v>220</v>
      </c>
      <c r="R457" s="234">
        <v>21551</v>
      </c>
      <c r="S457" s="415" t="s">
        <v>831</v>
      </c>
      <c r="T457" s="65" t="s">
        <v>832</v>
      </c>
      <c r="U457" s="57">
        <v>12</v>
      </c>
      <c r="V457" s="65">
        <v>12.2</v>
      </c>
      <c r="W457" s="65" t="s">
        <v>43</v>
      </c>
      <c r="X457" s="65" t="s">
        <v>221</v>
      </c>
      <c r="Y457" s="415" t="s">
        <v>3117</v>
      </c>
      <c r="AA457" s="212"/>
      <c r="AB457" s="212"/>
      <c r="AC457" s="212"/>
      <c r="AD457" s="212"/>
      <c r="AE457" s="212"/>
      <c r="AF457" s="212"/>
      <c r="AG457" s="212"/>
    </row>
    <row r="458" spans="1:33" s="213" customFormat="1" ht="122.1" customHeight="1">
      <c r="A458" s="55"/>
      <c r="B458" s="56"/>
      <c r="C458" s="766"/>
      <c r="D458" s="526">
        <v>5</v>
      </c>
      <c r="E458" s="512" t="s">
        <v>3500</v>
      </c>
      <c r="F458" s="89">
        <v>20000</v>
      </c>
      <c r="G458" s="123">
        <v>0</v>
      </c>
      <c r="H458" s="193">
        <v>0</v>
      </c>
      <c r="I458" s="193">
        <v>0</v>
      </c>
      <c r="J458" s="193">
        <v>0</v>
      </c>
      <c r="K458" s="193">
        <v>20000</v>
      </c>
      <c r="L458" s="444">
        <v>120</v>
      </c>
      <c r="M458" s="444">
        <v>50</v>
      </c>
      <c r="N458" s="444">
        <v>0</v>
      </c>
      <c r="O458" s="444">
        <v>170</v>
      </c>
      <c r="P458" s="415" t="s">
        <v>240</v>
      </c>
      <c r="Q458" s="416" t="s">
        <v>220</v>
      </c>
      <c r="R458" s="75">
        <v>21671</v>
      </c>
      <c r="S458" s="416" t="s">
        <v>944</v>
      </c>
      <c r="T458" s="455" t="s">
        <v>945</v>
      </c>
      <c r="U458" s="702">
        <v>12</v>
      </c>
      <c r="V458" s="702">
        <v>12.2</v>
      </c>
      <c r="W458" s="702" t="s">
        <v>43</v>
      </c>
      <c r="X458" s="702" t="s">
        <v>394</v>
      </c>
      <c r="Y458" s="416" t="s">
        <v>3032</v>
      </c>
      <c r="Z458" s="416" t="s">
        <v>946</v>
      </c>
      <c r="AA458" s="416"/>
      <c r="AB458" s="212"/>
      <c r="AC458" s="212"/>
      <c r="AD458" s="212"/>
      <c r="AE458" s="212"/>
      <c r="AF458" s="212"/>
      <c r="AG458" s="212"/>
    </row>
    <row r="459" spans="1:33" s="330" customFormat="1" ht="122.1" customHeight="1">
      <c r="A459" s="1033"/>
      <c r="B459" s="1034"/>
      <c r="C459" s="769"/>
      <c r="D459" s="1012">
        <v>16</v>
      </c>
      <c r="E459" s="1810" t="s">
        <v>3492</v>
      </c>
      <c r="F459" s="923">
        <v>30000</v>
      </c>
      <c r="G459" s="923">
        <v>0</v>
      </c>
      <c r="H459" s="923">
        <v>0</v>
      </c>
      <c r="I459" s="923">
        <v>0</v>
      </c>
      <c r="J459" s="923">
        <v>0</v>
      </c>
      <c r="K459" s="977">
        <v>30000</v>
      </c>
      <c r="L459" s="1715">
        <v>270</v>
      </c>
      <c r="M459" s="1715">
        <v>30</v>
      </c>
      <c r="N459" s="1548">
        <v>0</v>
      </c>
      <c r="O459" s="1715">
        <v>300</v>
      </c>
      <c r="P459" s="920" t="s">
        <v>3680</v>
      </c>
      <c r="Q459" s="921" t="s">
        <v>392</v>
      </c>
      <c r="R459" s="1408" t="s">
        <v>1020</v>
      </c>
      <c r="S459" s="1913" t="s">
        <v>1160</v>
      </c>
      <c r="T459" s="1408" t="s">
        <v>1161</v>
      </c>
      <c r="U459" s="1177">
        <v>12</v>
      </c>
      <c r="V459" s="930">
        <v>12.2</v>
      </c>
      <c r="W459" s="930" t="s">
        <v>43</v>
      </c>
      <c r="X459" s="1177" t="s">
        <v>221</v>
      </c>
      <c r="Y459" s="931" t="s">
        <v>1078</v>
      </c>
      <c r="Z459" s="326"/>
      <c r="AA459" s="326"/>
      <c r="AB459" s="326"/>
      <c r="AC459" s="326"/>
      <c r="AD459" s="326"/>
      <c r="AE459" s="326"/>
      <c r="AF459" s="326"/>
      <c r="AG459" s="326"/>
    </row>
    <row r="460" spans="1:33" s="213" customFormat="1" ht="122.1" customHeight="1">
      <c r="A460" s="58"/>
      <c r="B460" s="247"/>
      <c r="C460" s="827"/>
      <c r="D460" s="516">
        <v>17</v>
      </c>
      <c r="E460" s="1911" t="s">
        <v>3493</v>
      </c>
      <c r="F460" s="1912">
        <v>81300</v>
      </c>
      <c r="G460" s="334">
        <v>0</v>
      </c>
      <c r="H460" s="334">
        <v>0</v>
      </c>
      <c r="I460" s="334">
        <v>0</v>
      </c>
      <c r="J460" s="334">
        <v>0</v>
      </c>
      <c r="K460" s="334">
        <v>81300</v>
      </c>
      <c r="L460" s="1452">
        <v>750</v>
      </c>
      <c r="M460" s="1452">
        <v>0</v>
      </c>
      <c r="N460" s="1452">
        <v>0</v>
      </c>
      <c r="O460" s="1452">
        <v>750</v>
      </c>
      <c r="P460" s="1878" t="s">
        <v>240</v>
      </c>
      <c r="Q460" s="1878" t="s">
        <v>220</v>
      </c>
      <c r="R460" s="1111">
        <v>21641</v>
      </c>
      <c r="S460" s="1878" t="s">
        <v>1280</v>
      </c>
      <c r="T460" s="1880" t="s">
        <v>1277</v>
      </c>
      <c r="U460" s="1880">
        <v>12</v>
      </c>
      <c r="V460" s="1880">
        <v>12.2</v>
      </c>
      <c r="W460" s="1880" t="s">
        <v>43</v>
      </c>
      <c r="X460" s="1880" t="s">
        <v>394</v>
      </c>
      <c r="Y460" s="1878" t="s">
        <v>1245</v>
      </c>
      <c r="Z460" s="212"/>
      <c r="AA460" s="212"/>
      <c r="AB460" s="212"/>
      <c r="AC460" s="212"/>
      <c r="AD460" s="212"/>
      <c r="AE460" s="212"/>
      <c r="AF460" s="212"/>
      <c r="AG460" s="212"/>
    </row>
    <row r="461" spans="1:33" s="213" customFormat="1" ht="122.1" customHeight="1">
      <c r="A461" s="55"/>
      <c r="B461" s="56"/>
      <c r="C461" s="766"/>
      <c r="D461" s="490">
        <v>15</v>
      </c>
      <c r="E461" s="491" t="s">
        <v>3499</v>
      </c>
      <c r="F461" s="159">
        <v>44000</v>
      </c>
      <c r="G461" s="54">
        <v>0</v>
      </c>
      <c r="H461" s="54">
        <v>0</v>
      </c>
      <c r="I461" s="54">
        <v>0</v>
      </c>
      <c r="J461" s="54">
        <v>0</v>
      </c>
      <c r="K461" s="193">
        <v>44000</v>
      </c>
      <c r="L461" s="1142">
        <v>240</v>
      </c>
      <c r="M461" s="1142">
        <v>10</v>
      </c>
      <c r="N461" s="435">
        <v>0</v>
      </c>
      <c r="O461" s="1142">
        <v>250</v>
      </c>
      <c r="P461" s="854" t="s">
        <v>240</v>
      </c>
      <c r="Q461" s="854" t="s">
        <v>220</v>
      </c>
      <c r="R461" s="234">
        <v>21671</v>
      </c>
      <c r="S461" s="1143" t="s">
        <v>1553</v>
      </c>
      <c r="T461" s="154" t="s">
        <v>1466</v>
      </c>
      <c r="U461" s="57">
        <v>12</v>
      </c>
      <c r="V461" s="65">
        <v>12.2</v>
      </c>
      <c r="W461" s="65" t="s">
        <v>43</v>
      </c>
      <c r="X461" s="57" t="s">
        <v>221</v>
      </c>
      <c r="Y461" s="415" t="s">
        <v>1434</v>
      </c>
      <c r="AA461" s="212"/>
      <c r="AB461" s="212"/>
      <c r="AC461" s="212"/>
      <c r="AD461" s="212"/>
      <c r="AE461" s="212"/>
      <c r="AF461" s="212"/>
      <c r="AG461" s="212"/>
    </row>
    <row r="462" spans="1:33" s="213" customFormat="1" ht="122.1" customHeight="1">
      <c r="A462" s="55"/>
      <c r="B462" s="56"/>
      <c r="C462" s="766"/>
      <c r="D462" s="489">
        <v>13</v>
      </c>
      <c r="E462" s="478" t="s">
        <v>3494</v>
      </c>
      <c r="F462" s="42">
        <v>30000</v>
      </c>
      <c r="G462" s="54">
        <v>0</v>
      </c>
      <c r="H462" s="54">
        <v>0</v>
      </c>
      <c r="I462" s="54">
        <v>0</v>
      </c>
      <c r="J462" s="54">
        <v>0</v>
      </c>
      <c r="K462" s="47">
        <v>30000</v>
      </c>
      <c r="L462" s="431">
        <v>50</v>
      </c>
      <c r="M462" s="431">
        <v>10</v>
      </c>
      <c r="N462" s="433">
        <v>0</v>
      </c>
      <c r="O462" s="431">
        <v>60</v>
      </c>
      <c r="P462" s="49" t="s">
        <v>240</v>
      </c>
      <c r="Q462" s="49" t="s">
        <v>220</v>
      </c>
      <c r="R462" s="702" t="s">
        <v>1674</v>
      </c>
      <c r="S462" s="416" t="s">
        <v>3073</v>
      </c>
      <c r="T462" s="40" t="s">
        <v>1689</v>
      </c>
      <c r="U462" s="40">
        <v>12</v>
      </c>
      <c r="V462" s="40">
        <v>12.2</v>
      </c>
      <c r="W462" s="40" t="s">
        <v>43</v>
      </c>
      <c r="X462" s="57" t="s">
        <v>221</v>
      </c>
      <c r="Y462" s="415" t="s">
        <v>1640</v>
      </c>
      <c r="AA462" s="212"/>
      <c r="AB462" s="212"/>
      <c r="AC462" s="212"/>
      <c r="AD462" s="212"/>
      <c r="AE462" s="212"/>
      <c r="AF462" s="212"/>
      <c r="AG462" s="212"/>
    </row>
    <row r="463" spans="1:33" s="213" customFormat="1" ht="122.1" customHeight="1">
      <c r="A463" s="55"/>
      <c r="B463" s="56"/>
      <c r="C463" s="766"/>
      <c r="D463" s="489">
        <v>29</v>
      </c>
      <c r="E463" s="478" t="s">
        <v>3504</v>
      </c>
      <c r="F463" s="42">
        <v>3200</v>
      </c>
      <c r="G463" s="54">
        <v>0</v>
      </c>
      <c r="H463" s="54">
        <v>0</v>
      </c>
      <c r="I463" s="54">
        <v>0</v>
      </c>
      <c r="J463" s="54">
        <v>0</v>
      </c>
      <c r="K463" s="47">
        <v>3200</v>
      </c>
      <c r="L463" s="431">
        <v>40</v>
      </c>
      <c r="M463" s="431">
        <v>10</v>
      </c>
      <c r="N463" s="433">
        <v>0</v>
      </c>
      <c r="O463" s="431">
        <v>50</v>
      </c>
      <c r="P463" s="49" t="s">
        <v>405</v>
      </c>
      <c r="Q463" s="49" t="s">
        <v>406</v>
      </c>
      <c r="R463" s="702" t="s">
        <v>1680</v>
      </c>
      <c r="S463" s="416" t="s">
        <v>1804</v>
      </c>
      <c r="T463" s="40" t="s">
        <v>1805</v>
      </c>
      <c r="U463" s="40">
        <v>12</v>
      </c>
      <c r="V463" s="40">
        <v>12.2</v>
      </c>
      <c r="W463" s="40" t="s">
        <v>43</v>
      </c>
      <c r="X463" s="702" t="s">
        <v>221</v>
      </c>
      <c r="Y463" s="416" t="s">
        <v>1747</v>
      </c>
      <c r="AA463" s="212"/>
      <c r="AB463" s="212"/>
      <c r="AC463" s="212"/>
      <c r="AD463" s="212"/>
      <c r="AE463" s="212"/>
      <c r="AF463" s="212"/>
      <c r="AG463" s="212"/>
    </row>
    <row r="464" spans="1:33" s="213" customFormat="1" ht="122.1" customHeight="1">
      <c r="A464" s="55"/>
      <c r="B464" s="56"/>
      <c r="C464" s="766"/>
      <c r="D464" s="502">
        <v>24</v>
      </c>
      <c r="E464" s="478" t="s">
        <v>3495</v>
      </c>
      <c r="F464" s="42">
        <v>50000</v>
      </c>
      <c r="G464" s="63">
        <v>0</v>
      </c>
      <c r="H464" s="63">
        <v>0</v>
      </c>
      <c r="I464" s="63">
        <v>0</v>
      </c>
      <c r="J464" s="63">
        <v>0</v>
      </c>
      <c r="K464" s="63">
        <v>50000</v>
      </c>
      <c r="L464" s="431">
        <v>200</v>
      </c>
      <c r="M464" s="442">
        <v>0</v>
      </c>
      <c r="N464" s="442">
        <v>0</v>
      </c>
      <c r="O464" s="431">
        <v>200</v>
      </c>
      <c r="P464" s="416" t="s">
        <v>3681</v>
      </c>
      <c r="Q464" s="416" t="s">
        <v>3682</v>
      </c>
      <c r="R464" s="75">
        <v>21582</v>
      </c>
      <c r="S464" s="416" t="s">
        <v>1996</v>
      </c>
      <c r="T464" s="855" t="s">
        <v>1997</v>
      </c>
      <c r="U464" s="57">
        <v>12</v>
      </c>
      <c r="V464" s="65">
        <v>12.2</v>
      </c>
      <c r="W464" s="65" t="s">
        <v>43</v>
      </c>
      <c r="X464" s="57" t="s">
        <v>221</v>
      </c>
      <c r="Y464" s="415" t="s">
        <v>1961</v>
      </c>
      <c r="AA464" s="212"/>
      <c r="AB464" s="212"/>
      <c r="AC464" s="212"/>
      <c r="AD464" s="212"/>
      <c r="AE464" s="212"/>
      <c r="AF464" s="212"/>
      <c r="AG464" s="212"/>
    </row>
    <row r="465" spans="1:33" s="213" customFormat="1" ht="122.1" customHeight="1">
      <c r="A465" s="55"/>
      <c r="B465" s="56"/>
      <c r="C465" s="766"/>
      <c r="D465" s="492">
        <v>10</v>
      </c>
      <c r="E465" s="493" t="s">
        <v>3502</v>
      </c>
      <c r="F465" s="42">
        <v>36000</v>
      </c>
      <c r="G465" s="72"/>
      <c r="H465" s="48"/>
      <c r="I465" s="48"/>
      <c r="J465" s="48"/>
      <c r="K465" s="47">
        <v>36000</v>
      </c>
      <c r="L465" s="431">
        <v>200</v>
      </c>
      <c r="M465" s="431"/>
      <c r="N465" s="431"/>
      <c r="O465" s="431">
        <v>200</v>
      </c>
      <c r="P465" s="49" t="s">
        <v>240</v>
      </c>
      <c r="Q465" s="49" t="s">
        <v>220</v>
      </c>
      <c r="R465" s="702" t="s">
        <v>2151</v>
      </c>
      <c r="S465" s="416" t="s">
        <v>2159</v>
      </c>
      <c r="T465" s="1089" t="s">
        <v>2157</v>
      </c>
      <c r="U465" s="40">
        <v>12</v>
      </c>
      <c r="V465" s="40">
        <v>12.2</v>
      </c>
      <c r="W465" s="40" t="s">
        <v>43</v>
      </c>
      <c r="X465" s="702" t="s">
        <v>394</v>
      </c>
      <c r="Y465" s="416" t="s">
        <v>2097</v>
      </c>
      <c r="Z465" s="213" t="s">
        <v>3218</v>
      </c>
      <c r="AA465" s="212"/>
      <c r="AB465" s="212"/>
      <c r="AC465" s="212"/>
      <c r="AD465" s="212"/>
      <c r="AE465" s="212"/>
      <c r="AF465" s="212"/>
      <c r="AG465" s="212"/>
    </row>
    <row r="466" spans="1:33" s="215" customFormat="1" ht="122.1" customHeight="1">
      <c r="A466" s="55"/>
      <c r="B466" s="56"/>
      <c r="C466" s="766"/>
      <c r="D466" s="506">
        <v>12</v>
      </c>
      <c r="E466" s="478" t="s">
        <v>3505</v>
      </c>
      <c r="F466" s="140">
        <v>30000</v>
      </c>
      <c r="G466" s="72"/>
      <c r="H466" s="416"/>
      <c r="I466" s="416"/>
      <c r="J466" s="416"/>
      <c r="K466" s="125">
        <v>30000</v>
      </c>
      <c r="L466" s="183">
        <v>230</v>
      </c>
      <c r="M466" s="183">
        <v>10</v>
      </c>
      <c r="N466" s="183"/>
      <c r="O466" s="183">
        <v>240</v>
      </c>
      <c r="P466" s="415" t="s">
        <v>240</v>
      </c>
      <c r="Q466" s="66" t="s">
        <v>220</v>
      </c>
      <c r="R466" s="75">
        <v>21671</v>
      </c>
      <c r="S466" s="416" t="s">
        <v>2606</v>
      </c>
      <c r="T466" s="702"/>
      <c r="U466" s="57">
        <v>12</v>
      </c>
      <c r="V466" s="65">
        <v>12.2</v>
      </c>
      <c r="W466" s="65" t="s">
        <v>43</v>
      </c>
      <c r="X466" s="238" t="s">
        <v>221</v>
      </c>
      <c r="Y466" s="416" t="s">
        <v>2555</v>
      </c>
      <c r="AA466" s="214"/>
      <c r="AB466" s="214"/>
      <c r="AC466" s="214"/>
      <c r="AD466" s="214"/>
      <c r="AE466" s="214"/>
      <c r="AF466" s="214"/>
      <c r="AG466" s="214"/>
    </row>
    <row r="467" spans="1:33" s="213" customFormat="1" ht="122.1" customHeight="1">
      <c r="A467" s="55"/>
      <c r="B467" s="56"/>
      <c r="C467" s="766">
        <v>15</v>
      </c>
      <c r="D467" s="495">
        <v>14</v>
      </c>
      <c r="E467" s="478" t="s">
        <v>745</v>
      </c>
      <c r="F467" s="42">
        <v>20000</v>
      </c>
      <c r="G467" s="72"/>
      <c r="H467" s="164" t="s">
        <v>525</v>
      </c>
      <c r="I467" s="164" t="s">
        <v>525</v>
      </c>
      <c r="J467" s="164" t="s">
        <v>525</v>
      </c>
      <c r="K467" s="423">
        <f>SUM(F467,G467,H467,I467,J467)</f>
        <v>20000</v>
      </c>
      <c r="L467" s="431">
        <v>200</v>
      </c>
      <c r="M467" s="431">
        <v>0</v>
      </c>
      <c r="N467" s="431">
        <v>0</v>
      </c>
      <c r="O467" s="431">
        <f>SUM(L467:N467)</f>
        <v>200</v>
      </c>
      <c r="P467" s="651" t="s">
        <v>3130</v>
      </c>
      <c r="Q467" s="402" t="s">
        <v>220</v>
      </c>
      <c r="R467" s="75">
        <v>21671</v>
      </c>
      <c r="S467" s="416">
        <v>2</v>
      </c>
      <c r="T467" s="702" t="s">
        <v>744</v>
      </c>
      <c r="U467" s="57">
        <v>12</v>
      </c>
      <c r="V467" s="65">
        <v>12.2</v>
      </c>
      <c r="W467" s="65" t="s">
        <v>43</v>
      </c>
      <c r="X467" s="40" t="s">
        <v>221</v>
      </c>
      <c r="Y467" s="416" t="s">
        <v>3388</v>
      </c>
      <c r="Z467" s="48"/>
      <c r="AA467" s="212"/>
      <c r="AB467" s="212"/>
      <c r="AC467" s="212"/>
      <c r="AD467" s="212"/>
      <c r="AE467" s="212"/>
      <c r="AF467" s="212"/>
      <c r="AG467" s="212"/>
    </row>
    <row r="468" spans="1:33" s="213" customFormat="1" ht="122.1" customHeight="1">
      <c r="A468" s="55"/>
      <c r="B468" s="56"/>
      <c r="C468" s="766">
        <v>16</v>
      </c>
      <c r="D468" s="489">
        <v>19</v>
      </c>
      <c r="E468" s="482" t="s">
        <v>829</v>
      </c>
      <c r="F468" s="42">
        <v>50000</v>
      </c>
      <c r="G468" s="93">
        <v>0</v>
      </c>
      <c r="H468" s="70">
        <v>0</v>
      </c>
      <c r="I468" s="70">
        <v>0</v>
      </c>
      <c r="J468" s="70">
        <v>0</v>
      </c>
      <c r="K468" s="38">
        <v>50000</v>
      </c>
      <c r="L468" s="440">
        <v>50</v>
      </c>
      <c r="M468" s="440">
        <v>15</v>
      </c>
      <c r="N468" s="440">
        <v>0</v>
      </c>
      <c r="O468" s="440">
        <v>65</v>
      </c>
      <c r="P468" s="66" t="s">
        <v>435</v>
      </c>
      <c r="Q468" s="66" t="s">
        <v>823</v>
      </c>
      <c r="R468" s="234">
        <v>21551</v>
      </c>
      <c r="S468" s="415" t="s">
        <v>821</v>
      </c>
      <c r="T468" s="65" t="s">
        <v>822</v>
      </c>
      <c r="U468" s="57">
        <v>12</v>
      </c>
      <c r="V468" s="65">
        <v>12.2</v>
      </c>
      <c r="W468" s="65" t="s">
        <v>43</v>
      </c>
      <c r="X468" s="65" t="s">
        <v>221</v>
      </c>
      <c r="Y468" s="415" t="s">
        <v>3117</v>
      </c>
      <c r="Z468" s="1265"/>
      <c r="AA468" s="212"/>
      <c r="AB468" s="212"/>
      <c r="AC468" s="212"/>
      <c r="AD468" s="212"/>
      <c r="AE468" s="212"/>
      <c r="AF468" s="212"/>
      <c r="AG468" s="212"/>
    </row>
    <row r="469" spans="1:33" s="213" customFormat="1" ht="122.1" customHeight="1">
      <c r="A469" s="55"/>
      <c r="B469" s="56"/>
      <c r="C469" s="766">
        <v>17</v>
      </c>
      <c r="D469" s="503">
        <v>10</v>
      </c>
      <c r="E469" s="504" t="s">
        <v>947</v>
      </c>
      <c r="F469" s="348">
        <v>0</v>
      </c>
      <c r="G469" s="348">
        <v>0</v>
      </c>
      <c r="H469" s="193">
        <v>0</v>
      </c>
      <c r="I469" s="193">
        <v>0</v>
      </c>
      <c r="J469" s="193">
        <v>0</v>
      </c>
      <c r="K469" s="193">
        <v>0</v>
      </c>
      <c r="L469" s="71">
        <v>30</v>
      </c>
      <c r="M469" s="71">
        <v>5</v>
      </c>
      <c r="N469" s="71">
        <v>0</v>
      </c>
      <c r="O469" s="444">
        <v>35</v>
      </c>
      <c r="P469" s="415" t="s">
        <v>240</v>
      </c>
      <c r="Q469" s="416" t="s">
        <v>220</v>
      </c>
      <c r="R469" s="234">
        <v>21490</v>
      </c>
      <c r="S469" s="415" t="s">
        <v>948</v>
      </c>
      <c r="T469" s="184" t="s">
        <v>949</v>
      </c>
      <c r="U469" s="57">
        <v>12</v>
      </c>
      <c r="V469" s="57">
        <v>12.2</v>
      </c>
      <c r="W469" s="57" t="s">
        <v>43</v>
      </c>
      <c r="X469" s="702" t="s">
        <v>394</v>
      </c>
      <c r="Y469" s="416" t="s">
        <v>3032</v>
      </c>
      <c r="Z469" s="415" t="s">
        <v>950</v>
      </c>
      <c r="AA469" s="415"/>
      <c r="AB469" s="212"/>
      <c r="AC469" s="212"/>
      <c r="AD469" s="212"/>
      <c r="AE469" s="212"/>
      <c r="AF469" s="212"/>
      <c r="AG469" s="212"/>
    </row>
    <row r="470" spans="1:33" s="213" customFormat="1" ht="122.1" customHeight="1">
      <c r="A470" s="55"/>
      <c r="B470" s="56"/>
      <c r="C470" s="766">
        <v>18</v>
      </c>
      <c r="D470" s="506">
        <v>15</v>
      </c>
      <c r="E470" s="527" t="s">
        <v>951</v>
      </c>
      <c r="F470" s="156">
        <v>0</v>
      </c>
      <c r="G470" s="137">
        <v>30000</v>
      </c>
      <c r="H470" s="156">
        <v>0</v>
      </c>
      <c r="I470" s="156">
        <v>0</v>
      </c>
      <c r="J470" s="156">
        <v>0</v>
      </c>
      <c r="K470" s="156">
        <v>30000</v>
      </c>
      <c r="L470" s="444">
        <v>45</v>
      </c>
      <c r="M470" s="444">
        <v>10</v>
      </c>
      <c r="N470" s="444">
        <v>0</v>
      </c>
      <c r="O470" s="444">
        <v>55</v>
      </c>
      <c r="P470" s="415" t="s">
        <v>240</v>
      </c>
      <c r="Q470" s="416" t="s">
        <v>220</v>
      </c>
      <c r="R470" s="75">
        <v>21794</v>
      </c>
      <c r="S470" s="416" t="s">
        <v>952</v>
      </c>
      <c r="T470" s="455" t="s">
        <v>953</v>
      </c>
      <c r="U470" s="702">
        <v>12</v>
      </c>
      <c r="V470" s="702">
        <v>12.2</v>
      </c>
      <c r="W470" s="702" t="s">
        <v>43</v>
      </c>
      <c r="X470" s="702" t="s">
        <v>221</v>
      </c>
      <c r="Y470" s="416" t="s">
        <v>3032</v>
      </c>
      <c r="Z470" s="416" t="s">
        <v>946</v>
      </c>
      <c r="AA470" s="416"/>
      <c r="AB470" s="212"/>
      <c r="AC470" s="212"/>
      <c r="AD470" s="212"/>
      <c r="AE470" s="212"/>
      <c r="AF470" s="212"/>
      <c r="AG470" s="212"/>
    </row>
    <row r="471" spans="1:33" s="213" customFormat="1" ht="122.1" customHeight="1">
      <c r="A471" s="55"/>
      <c r="B471" s="56"/>
      <c r="C471" s="766">
        <v>19</v>
      </c>
      <c r="D471" s="506">
        <v>27</v>
      </c>
      <c r="E471" s="478" t="s">
        <v>956</v>
      </c>
      <c r="F471" s="178">
        <v>0</v>
      </c>
      <c r="G471" s="178">
        <v>0</v>
      </c>
      <c r="H471" s="156">
        <v>0</v>
      </c>
      <c r="I471" s="156">
        <v>0</v>
      </c>
      <c r="J471" s="156">
        <v>0</v>
      </c>
      <c r="K471" s="156">
        <v>0</v>
      </c>
      <c r="L471" s="444">
        <v>20</v>
      </c>
      <c r="M471" s="444">
        <v>5</v>
      </c>
      <c r="N471" s="444">
        <v>0</v>
      </c>
      <c r="O471" s="444">
        <v>25</v>
      </c>
      <c r="P471" s="416" t="s">
        <v>240</v>
      </c>
      <c r="Q471" s="416" t="s">
        <v>220</v>
      </c>
      <c r="R471" s="75">
        <v>21551</v>
      </c>
      <c r="S471" s="416" t="s">
        <v>957</v>
      </c>
      <c r="T471" s="455" t="s">
        <v>958</v>
      </c>
      <c r="U471" s="702">
        <v>12</v>
      </c>
      <c r="V471" s="702">
        <v>12.2</v>
      </c>
      <c r="W471" s="702" t="s">
        <v>43</v>
      </c>
      <c r="X471" s="702" t="s">
        <v>221</v>
      </c>
      <c r="Y471" s="416" t="s">
        <v>3032</v>
      </c>
      <c r="Z471" s="416" t="s">
        <v>959</v>
      </c>
      <c r="AA471" s="416"/>
      <c r="AB471" s="212"/>
      <c r="AC471" s="212"/>
      <c r="AD471" s="212"/>
      <c r="AE471" s="212"/>
      <c r="AF471" s="212"/>
      <c r="AG471" s="212"/>
    </row>
    <row r="472" spans="1:33" s="211" customFormat="1" ht="144" customHeight="1">
      <c r="A472" s="55"/>
      <c r="B472" s="56"/>
      <c r="C472" s="766">
        <v>20</v>
      </c>
      <c r="D472" s="556">
        <v>7</v>
      </c>
      <c r="E472" s="482" t="s">
        <v>3450</v>
      </c>
      <c r="F472" s="89">
        <v>20000</v>
      </c>
      <c r="G472" s="123">
        <v>0</v>
      </c>
      <c r="H472" s="193">
        <v>0</v>
      </c>
      <c r="I472" s="193">
        <v>0</v>
      </c>
      <c r="J472" s="193">
        <v>0</v>
      </c>
      <c r="K472" s="193">
        <v>20000</v>
      </c>
      <c r="L472" s="71">
        <v>10</v>
      </c>
      <c r="M472" s="71">
        <v>50</v>
      </c>
      <c r="N472" s="71">
        <v>0</v>
      </c>
      <c r="O472" s="71">
        <v>60</v>
      </c>
      <c r="P472" s="415" t="s">
        <v>391</v>
      </c>
      <c r="Q472" s="415" t="s">
        <v>320</v>
      </c>
      <c r="R472" s="234">
        <v>21794</v>
      </c>
      <c r="S472" s="415" t="s">
        <v>969</v>
      </c>
      <c r="T472" s="184" t="s">
        <v>970</v>
      </c>
      <c r="U472" s="57">
        <v>12</v>
      </c>
      <c r="V472" s="65">
        <v>12.2</v>
      </c>
      <c r="W472" s="65" t="s">
        <v>43</v>
      </c>
      <c r="X472" s="238" t="s">
        <v>394</v>
      </c>
      <c r="Y472" s="416" t="s">
        <v>3032</v>
      </c>
      <c r="AA472" s="210"/>
      <c r="AB472" s="210"/>
      <c r="AC472" s="210"/>
      <c r="AD472" s="210"/>
      <c r="AE472" s="210"/>
      <c r="AF472" s="210"/>
      <c r="AG472" s="210"/>
    </row>
    <row r="473" spans="1:33" s="211" customFormat="1" ht="168.75" customHeight="1">
      <c r="A473" s="55"/>
      <c r="B473" s="56"/>
      <c r="C473" s="766">
        <v>21</v>
      </c>
      <c r="D473" s="521">
        <v>3</v>
      </c>
      <c r="E473" s="389" t="s">
        <v>2480</v>
      </c>
      <c r="F473" s="161">
        <v>0</v>
      </c>
      <c r="G473" s="169">
        <v>900000</v>
      </c>
      <c r="H473" s="161">
        <v>0</v>
      </c>
      <c r="I473" s="161">
        <v>0</v>
      </c>
      <c r="J473" s="161">
        <v>0</v>
      </c>
      <c r="K473" s="38">
        <f t="shared" ref="K473:K486" si="51">SUM(F473,G473,H473,I473,J473)</f>
        <v>900000</v>
      </c>
      <c r="L473" s="655">
        <v>90</v>
      </c>
      <c r="M473" s="655">
        <v>32</v>
      </c>
      <c r="N473" s="1226">
        <v>0</v>
      </c>
      <c r="O473" s="655">
        <v>122</v>
      </c>
      <c r="P473" s="77" t="s">
        <v>435</v>
      </c>
      <c r="Q473" s="77" t="s">
        <v>290</v>
      </c>
      <c r="R473" s="1076">
        <v>21582</v>
      </c>
      <c r="S473" s="657" t="s">
        <v>2477</v>
      </c>
      <c r="T473" s="656" t="s">
        <v>2478</v>
      </c>
      <c r="U473" s="57">
        <v>12</v>
      </c>
      <c r="V473" s="65">
        <v>12.2</v>
      </c>
      <c r="W473" s="65" t="s">
        <v>43</v>
      </c>
      <c r="X473" s="65" t="s">
        <v>221</v>
      </c>
      <c r="Y473" s="415" t="s">
        <v>2479</v>
      </c>
      <c r="Z473" s="210"/>
      <c r="AA473" s="210"/>
      <c r="AB473" s="210"/>
      <c r="AC473" s="210"/>
      <c r="AD473" s="210"/>
      <c r="AE473" s="210"/>
      <c r="AF473" s="210"/>
      <c r="AG473" s="210"/>
    </row>
    <row r="474" spans="1:33" s="211" customFormat="1" ht="23.25" customHeight="1">
      <c r="A474" s="55"/>
      <c r="B474" s="56"/>
      <c r="C474" s="766">
        <v>22</v>
      </c>
      <c r="D474" s="521">
        <v>2</v>
      </c>
      <c r="E474" s="659" t="s">
        <v>2946</v>
      </c>
      <c r="F474" s="48"/>
      <c r="G474" s="169">
        <v>600000</v>
      </c>
      <c r="H474" s="48"/>
      <c r="I474" s="48"/>
      <c r="J474" s="48"/>
      <c r="K474" s="1584">
        <f t="shared" si="51"/>
        <v>600000</v>
      </c>
      <c r="L474" s="431"/>
      <c r="M474" s="431"/>
      <c r="N474" s="431"/>
      <c r="O474" s="431"/>
      <c r="P474" s="49"/>
      <c r="Q474" s="49"/>
      <c r="R474" s="75">
        <v>21459</v>
      </c>
      <c r="S474" s="48"/>
      <c r="T474" s="48"/>
      <c r="U474" s="48"/>
      <c r="V474" s="48"/>
      <c r="W474" s="48"/>
      <c r="X474" s="65" t="s">
        <v>221</v>
      </c>
      <c r="Y474" s="415" t="s">
        <v>2479</v>
      </c>
      <c r="Z474" s="210"/>
      <c r="AA474" s="210"/>
      <c r="AB474" s="210"/>
      <c r="AC474" s="210"/>
      <c r="AD474" s="210"/>
      <c r="AE474" s="210"/>
      <c r="AF474" s="210"/>
      <c r="AG474" s="210"/>
    </row>
    <row r="475" spans="1:33" s="211" customFormat="1" ht="177" customHeight="1">
      <c r="A475" s="55"/>
      <c r="B475" s="56"/>
      <c r="C475" s="574"/>
      <c r="D475" s="1286"/>
      <c r="E475" s="1287" t="s">
        <v>3121</v>
      </c>
      <c r="F475" s="161">
        <v>0</v>
      </c>
      <c r="G475" s="1288">
        <v>200000</v>
      </c>
      <c r="H475" s="161">
        <v>0</v>
      </c>
      <c r="I475" s="161">
        <v>0</v>
      </c>
      <c r="J475" s="161">
        <v>0</v>
      </c>
      <c r="K475" s="38">
        <f t="shared" si="51"/>
        <v>200000</v>
      </c>
      <c r="L475" s="1153">
        <v>50</v>
      </c>
      <c r="M475" s="1153">
        <v>16</v>
      </c>
      <c r="N475" s="161">
        <v>0</v>
      </c>
      <c r="O475" s="1153">
        <v>66</v>
      </c>
      <c r="P475" s="105" t="s">
        <v>435</v>
      </c>
      <c r="Q475" s="105" t="s">
        <v>290</v>
      </c>
      <c r="R475" s="1044">
        <v>21459</v>
      </c>
      <c r="S475" s="1087" t="s">
        <v>2477</v>
      </c>
      <c r="T475" s="663" t="s">
        <v>2478</v>
      </c>
      <c r="U475" s="57">
        <v>12</v>
      </c>
      <c r="V475" s="65">
        <v>12.2</v>
      </c>
      <c r="W475" s="65" t="s">
        <v>43</v>
      </c>
      <c r="X475" s="65" t="s">
        <v>221</v>
      </c>
      <c r="Y475" s="415" t="s">
        <v>2479</v>
      </c>
      <c r="Z475" s="210"/>
      <c r="AA475" s="210"/>
      <c r="AB475" s="210"/>
      <c r="AC475" s="210"/>
      <c r="AD475" s="210"/>
      <c r="AE475" s="210"/>
      <c r="AF475" s="210"/>
      <c r="AG475" s="210"/>
    </row>
    <row r="476" spans="1:33" s="211" customFormat="1" ht="182.25" customHeight="1">
      <c r="A476" s="55"/>
      <c r="B476" s="56"/>
      <c r="C476" s="574"/>
      <c r="D476" s="1286"/>
      <c r="E476" s="1287" t="s">
        <v>3122</v>
      </c>
      <c r="F476" s="161">
        <v>0</v>
      </c>
      <c r="G476" s="1288">
        <v>400000</v>
      </c>
      <c r="H476" s="161">
        <v>0</v>
      </c>
      <c r="I476" s="161">
        <v>0</v>
      </c>
      <c r="J476" s="161">
        <v>0</v>
      </c>
      <c r="K476" s="38">
        <f t="shared" si="51"/>
        <v>400000</v>
      </c>
      <c r="L476" s="1153">
        <v>30</v>
      </c>
      <c r="M476" s="1153">
        <v>18</v>
      </c>
      <c r="N476" s="161">
        <v>0</v>
      </c>
      <c r="O476" s="1153">
        <v>48</v>
      </c>
      <c r="P476" s="105" t="s">
        <v>435</v>
      </c>
      <c r="Q476" s="105" t="s">
        <v>290</v>
      </c>
      <c r="R476" s="1044">
        <v>21551</v>
      </c>
      <c r="S476" s="1087" t="s">
        <v>2477</v>
      </c>
      <c r="T476" s="663" t="s">
        <v>2478</v>
      </c>
      <c r="U476" s="57">
        <v>12</v>
      </c>
      <c r="V476" s="65">
        <v>12.2</v>
      </c>
      <c r="W476" s="65" t="s">
        <v>43</v>
      </c>
      <c r="X476" s="65" t="s">
        <v>221</v>
      </c>
      <c r="Y476" s="415" t="s">
        <v>2479</v>
      </c>
      <c r="Z476" s="210"/>
      <c r="AA476" s="210"/>
      <c r="AB476" s="210"/>
      <c r="AC476" s="210"/>
      <c r="AD476" s="210"/>
      <c r="AE476" s="210"/>
      <c r="AF476" s="210"/>
      <c r="AG476" s="210"/>
    </row>
    <row r="477" spans="1:33" s="213" customFormat="1" ht="169.5" customHeight="1">
      <c r="A477" s="55"/>
      <c r="B477" s="56"/>
      <c r="C477" s="766">
        <v>23</v>
      </c>
      <c r="D477" s="489">
        <v>8</v>
      </c>
      <c r="E477" s="482" t="s">
        <v>2504</v>
      </c>
      <c r="F477" s="110">
        <v>0</v>
      </c>
      <c r="G477" s="170">
        <v>700000</v>
      </c>
      <c r="H477" s="161">
        <v>0</v>
      </c>
      <c r="I477" s="161">
        <v>0</v>
      </c>
      <c r="J477" s="161">
        <v>0</v>
      </c>
      <c r="K477" s="47">
        <f t="shared" si="51"/>
        <v>700000</v>
      </c>
      <c r="L477" s="431">
        <v>100</v>
      </c>
      <c r="M477" s="431">
        <v>22</v>
      </c>
      <c r="N477" s="161">
        <v>0</v>
      </c>
      <c r="O477" s="655">
        <v>122</v>
      </c>
      <c r="P477" s="49" t="s">
        <v>435</v>
      </c>
      <c r="Q477" s="49" t="s">
        <v>290</v>
      </c>
      <c r="R477" s="75">
        <v>21732</v>
      </c>
      <c r="S477" s="416" t="s">
        <v>3080</v>
      </c>
      <c r="T477" s="40" t="s">
        <v>2494</v>
      </c>
      <c r="U477" s="57">
        <v>12</v>
      </c>
      <c r="V477" s="65">
        <v>12.2</v>
      </c>
      <c r="W477" s="65" t="s">
        <v>43</v>
      </c>
      <c r="X477" s="238" t="s">
        <v>221</v>
      </c>
      <c r="Y477" s="415" t="s">
        <v>2479</v>
      </c>
      <c r="AA477" s="212"/>
      <c r="AB477" s="212"/>
      <c r="AC477" s="212"/>
      <c r="AD477" s="212"/>
      <c r="AE477" s="212"/>
      <c r="AF477" s="212"/>
      <c r="AG477" s="212"/>
    </row>
    <row r="478" spans="1:33" s="213" customFormat="1" ht="148.5" customHeight="1">
      <c r="A478" s="55"/>
      <c r="B478" s="56"/>
      <c r="C478" s="766">
        <v>24</v>
      </c>
      <c r="D478" s="492">
        <v>1</v>
      </c>
      <c r="E478" s="510" t="s">
        <v>2505</v>
      </c>
      <c r="F478" s="110">
        <v>0</v>
      </c>
      <c r="G478" s="185">
        <v>1389000</v>
      </c>
      <c r="H478" s="161">
        <v>0</v>
      </c>
      <c r="I478" s="161">
        <v>0</v>
      </c>
      <c r="J478" s="161">
        <v>0</v>
      </c>
      <c r="K478" s="47">
        <f t="shared" si="51"/>
        <v>1389000</v>
      </c>
      <c r="L478" s="431">
        <v>200</v>
      </c>
      <c r="M478" s="431">
        <v>200</v>
      </c>
      <c r="N478" s="431">
        <v>1100</v>
      </c>
      <c r="O478" s="655"/>
      <c r="P478" s="49" t="s">
        <v>1814</v>
      </c>
      <c r="Q478" s="49" t="s">
        <v>599</v>
      </c>
      <c r="R478" s="75">
        <v>21732</v>
      </c>
      <c r="S478" s="416" t="s">
        <v>3081</v>
      </c>
      <c r="T478" s="40" t="s">
        <v>2494</v>
      </c>
      <c r="U478" s="57">
        <v>12</v>
      </c>
      <c r="V478" s="65">
        <v>12.2</v>
      </c>
      <c r="W478" s="65" t="s">
        <v>43</v>
      </c>
      <c r="X478" s="238" t="s">
        <v>845</v>
      </c>
      <c r="Y478" s="416" t="s">
        <v>2479</v>
      </c>
      <c r="AA478" s="212"/>
      <c r="AB478" s="212"/>
      <c r="AC478" s="212"/>
      <c r="AD478" s="212"/>
      <c r="AE478" s="212"/>
      <c r="AF478" s="212"/>
      <c r="AG478" s="212"/>
    </row>
    <row r="479" spans="1:33" s="213" customFormat="1" ht="23.25" customHeight="1">
      <c r="A479" s="55"/>
      <c r="B479" s="56"/>
      <c r="C479" s="766">
        <v>25</v>
      </c>
      <c r="D479" s="521">
        <v>4</v>
      </c>
      <c r="E479" s="389" t="s">
        <v>2485</v>
      </c>
      <c r="F479" s="1140"/>
      <c r="G479" s="169">
        <v>155000</v>
      </c>
      <c r="H479" s="1140"/>
      <c r="I479" s="1140"/>
      <c r="J479" s="1140"/>
      <c r="K479" s="47">
        <f t="shared" si="51"/>
        <v>155000</v>
      </c>
      <c r="L479" s="1146"/>
      <c r="M479" s="1146"/>
      <c r="N479" s="1146"/>
      <c r="O479" s="1146"/>
      <c r="P479" s="1140"/>
      <c r="Q479" s="1140"/>
      <c r="R479" s="1404"/>
      <c r="S479" s="416"/>
      <c r="T479" s="927"/>
      <c r="U479" s="927"/>
      <c r="V479" s="927"/>
      <c r="W479" s="927"/>
      <c r="X479" s="238" t="s">
        <v>221</v>
      </c>
      <c r="Y479" s="695" t="s">
        <v>2479</v>
      </c>
      <c r="AA479" s="212"/>
      <c r="AB479" s="212"/>
      <c r="AC479" s="212"/>
      <c r="AD479" s="212"/>
      <c r="AE479" s="212"/>
      <c r="AF479" s="212"/>
      <c r="AG479" s="212"/>
    </row>
    <row r="480" spans="1:33" s="1245" customFormat="1" ht="144.75" customHeight="1">
      <c r="A480" s="1041"/>
      <c r="B480" s="1042"/>
      <c r="C480" s="1147"/>
      <c r="D480" s="535"/>
      <c r="E480" s="1145" t="s">
        <v>2486</v>
      </c>
      <c r="F480" s="1043">
        <v>0</v>
      </c>
      <c r="G480" s="1291">
        <v>120000</v>
      </c>
      <c r="H480" s="1043">
        <v>0</v>
      </c>
      <c r="I480" s="1043">
        <v>0</v>
      </c>
      <c r="J480" s="1043">
        <v>0</v>
      </c>
      <c r="K480" s="1090">
        <f t="shared" si="51"/>
        <v>120000</v>
      </c>
      <c r="L480" s="655">
        <v>56</v>
      </c>
      <c r="M480" s="655">
        <v>30</v>
      </c>
      <c r="N480" s="161">
        <v>0</v>
      </c>
      <c r="O480" s="655">
        <v>86</v>
      </c>
      <c r="P480" s="77" t="s">
        <v>240</v>
      </c>
      <c r="Q480" s="77" t="s">
        <v>220</v>
      </c>
      <c r="R480" s="1076">
        <v>21732</v>
      </c>
      <c r="S480" s="657" t="s">
        <v>2483</v>
      </c>
      <c r="T480" s="656" t="s">
        <v>2484</v>
      </c>
      <c r="U480" s="57">
        <v>12</v>
      </c>
      <c r="V480" s="65">
        <v>12.2</v>
      </c>
      <c r="W480" s="65" t="s">
        <v>43</v>
      </c>
      <c r="X480" s="844" t="s">
        <v>221</v>
      </c>
      <c r="Y480" s="1087" t="s">
        <v>2479</v>
      </c>
      <c r="AA480" s="1246"/>
      <c r="AB480" s="1246"/>
      <c r="AC480" s="1246"/>
      <c r="AD480" s="1246"/>
      <c r="AE480" s="1246"/>
      <c r="AF480" s="1246"/>
      <c r="AG480" s="1246"/>
    </row>
    <row r="481" spans="1:33" s="1245" customFormat="1" ht="129.75" customHeight="1">
      <c r="A481" s="1041"/>
      <c r="B481" s="1042"/>
      <c r="C481" s="1147"/>
      <c r="D481" s="507"/>
      <c r="E481" s="1145" t="s">
        <v>2487</v>
      </c>
      <c r="F481" s="1043">
        <v>0</v>
      </c>
      <c r="G481" s="1291">
        <v>35000</v>
      </c>
      <c r="H481" s="1043">
        <v>0</v>
      </c>
      <c r="I481" s="1043">
        <v>0</v>
      </c>
      <c r="J481" s="1043">
        <v>0</v>
      </c>
      <c r="K481" s="1090">
        <f t="shared" si="51"/>
        <v>35000</v>
      </c>
      <c r="L481" s="655">
        <v>200</v>
      </c>
      <c r="M481" s="655"/>
      <c r="N481" s="161">
        <v>0</v>
      </c>
      <c r="O481" s="655">
        <v>200</v>
      </c>
      <c r="P481" s="77" t="s">
        <v>1814</v>
      </c>
      <c r="Q481" s="77" t="s">
        <v>392</v>
      </c>
      <c r="R481" s="1076">
        <v>21490</v>
      </c>
      <c r="S481" s="657" t="s">
        <v>2488</v>
      </c>
      <c r="T481" s="656" t="s">
        <v>2489</v>
      </c>
      <c r="U481" s="57">
        <v>12</v>
      </c>
      <c r="V481" s="65">
        <v>12.2</v>
      </c>
      <c r="W481" s="65" t="s">
        <v>43</v>
      </c>
      <c r="X481" s="844" t="s">
        <v>221</v>
      </c>
      <c r="Y481" s="1087" t="s">
        <v>2479</v>
      </c>
      <c r="AA481" s="1246"/>
      <c r="AB481" s="1246"/>
      <c r="AC481" s="1246"/>
      <c r="AD481" s="1246"/>
      <c r="AE481" s="1246"/>
      <c r="AF481" s="1246"/>
      <c r="AG481" s="1246"/>
    </row>
    <row r="482" spans="1:33" s="213" customFormat="1" ht="165.75" customHeight="1">
      <c r="A482" s="55"/>
      <c r="B482" s="56"/>
      <c r="C482" s="766">
        <v>26</v>
      </c>
      <c r="D482" s="489">
        <v>7</v>
      </c>
      <c r="E482" s="482" t="s">
        <v>2499</v>
      </c>
      <c r="F482" s="110">
        <v>0</v>
      </c>
      <c r="G482" s="169">
        <v>500000</v>
      </c>
      <c r="H482" s="110">
        <v>0</v>
      </c>
      <c r="I482" s="110">
        <v>0</v>
      </c>
      <c r="J482" s="110">
        <v>0</v>
      </c>
      <c r="K482" s="47">
        <f t="shared" si="51"/>
        <v>500000</v>
      </c>
      <c r="L482" s="431"/>
      <c r="M482" s="431">
        <v>55</v>
      </c>
      <c r="N482" s="110">
        <v>0</v>
      </c>
      <c r="O482" s="655">
        <v>55</v>
      </c>
      <c r="P482" s="49" t="s">
        <v>435</v>
      </c>
      <c r="Q482" s="49" t="s">
        <v>290</v>
      </c>
      <c r="R482" s="1076">
        <v>21582</v>
      </c>
      <c r="S482" s="416" t="s">
        <v>2477</v>
      </c>
      <c r="T482" s="40" t="s">
        <v>2478</v>
      </c>
      <c r="U482" s="57">
        <v>12</v>
      </c>
      <c r="V482" s="65">
        <v>12.2</v>
      </c>
      <c r="W482" s="65" t="s">
        <v>43</v>
      </c>
      <c r="X482" s="238" t="s">
        <v>221</v>
      </c>
      <c r="Y482" s="415" t="s">
        <v>2479</v>
      </c>
      <c r="AA482" s="212"/>
      <c r="AB482" s="212"/>
      <c r="AC482" s="212"/>
      <c r="AD482" s="212"/>
      <c r="AE482" s="212"/>
      <c r="AF482" s="212"/>
      <c r="AG482" s="212"/>
    </row>
    <row r="483" spans="1:33" s="213" customFormat="1" ht="119.25" customHeight="1">
      <c r="A483" s="55"/>
      <c r="B483" s="56"/>
      <c r="C483" s="766">
        <v>27</v>
      </c>
      <c r="D483" s="522">
        <v>9</v>
      </c>
      <c r="E483" s="508" t="s">
        <v>3125</v>
      </c>
      <c r="F483" s="140">
        <v>200000</v>
      </c>
      <c r="G483" s="110">
        <v>0</v>
      </c>
      <c r="H483" s="110">
        <v>0</v>
      </c>
      <c r="I483" s="110">
        <v>0</v>
      </c>
      <c r="J483" s="110">
        <v>0</v>
      </c>
      <c r="K483" s="47">
        <f t="shared" si="51"/>
        <v>200000</v>
      </c>
      <c r="L483" s="431">
        <v>50</v>
      </c>
      <c r="M483" s="431">
        <v>16</v>
      </c>
      <c r="N483" s="110">
        <v>0</v>
      </c>
      <c r="O483" s="655">
        <v>66</v>
      </c>
      <c r="P483" s="49" t="s">
        <v>2482</v>
      </c>
      <c r="Q483" s="49" t="s">
        <v>220</v>
      </c>
      <c r="R483" s="75">
        <v>21459</v>
      </c>
      <c r="S483" s="416" t="s">
        <v>2477</v>
      </c>
      <c r="T483" s="40" t="s">
        <v>2478</v>
      </c>
      <c r="U483" s="57">
        <v>12</v>
      </c>
      <c r="V483" s="65">
        <v>12.2</v>
      </c>
      <c r="W483" s="65" t="s">
        <v>43</v>
      </c>
      <c r="X483" s="238" t="s">
        <v>221</v>
      </c>
      <c r="Y483" s="415" t="s">
        <v>2479</v>
      </c>
      <c r="AA483" s="212"/>
      <c r="AB483" s="212"/>
      <c r="AC483" s="212"/>
      <c r="AD483" s="212"/>
      <c r="AE483" s="212"/>
      <c r="AF483" s="212"/>
      <c r="AG483" s="212"/>
    </row>
    <row r="484" spans="1:33" s="213" customFormat="1" ht="114" customHeight="1">
      <c r="A484" s="55"/>
      <c r="B484" s="56"/>
      <c r="C484" s="766">
        <v>28</v>
      </c>
      <c r="D484" s="522">
        <v>10</v>
      </c>
      <c r="E484" s="508" t="s">
        <v>3126</v>
      </c>
      <c r="F484" s="140">
        <v>200000</v>
      </c>
      <c r="G484" s="110">
        <v>0</v>
      </c>
      <c r="H484" s="110">
        <v>0</v>
      </c>
      <c r="I484" s="110">
        <v>0</v>
      </c>
      <c r="J484" s="110">
        <v>0</v>
      </c>
      <c r="K484" s="47">
        <f t="shared" si="51"/>
        <v>200000</v>
      </c>
      <c r="L484" s="431">
        <v>30</v>
      </c>
      <c r="M484" s="431">
        <v>18</v>
      </c>
      <c r="N484" s="110">
        <v>0</v>
      </c>
      <c r="O484" s="655">
        <v>48</v>
      </c>
      <c r="P484" s="49" t="s">
        <v>2482</v>
      </c>
      <c r="Q484" s="49" t="s">
        <v>220</v>
      </c>
      <c r="R484" s="75">
        <v>21551</v>
      </c>
      <c r="S484" s="416" t="s">
        <v>2477</v>
      </c>
      <c r="T484" s="40" t="s">
        <v>2478</v>
      </c>
      <c r="U484" s="57">
        <v>12</v>
      </c>
      <c r="V484" s="65">
        <v>12.2</v>
      </c>
      <c r="W484" s="65" t="s">
        <v>43</v>
      </c>
      <c r="X484" s="238" t="s">
        <v>221</v>
      </c>
      <c r="Y484" s="415" t="s">
        <v>2479</v>
      </c>
      <c r="AA484" s="212"/>
      <c r="AB484" s="212"/>
      <c r="AC484" s="212"/>
      <c r="AD484" s="212"/>
      <c r="AE484" s="212"/>
      <c r="AF484" s="212"/>
      <c r="AG484" s="212"/>
    </row>
    <row r="485" spans="1:33" s="213" customFormat="1" ht="123" customHeight="1">
      <c r="A485" s="55"/>
      <c r="B485" s="56"/>
      <c r="C485" s="766">
        <v>29</v>
      </c>
      <c r="D485" s="522">
        <v>11</v>
      </c>
      <c r="E485" s="508" t="s">
        <v>3491</v>
      </c>
      <c r="F485" s="140">
        <v>600000</v>
      </c>
      <c r="G485" s="110">
        <v>0</v>
      </c>
      <c r="H485" s="110">
        <v>0</v>
      </c>
      <c r="I485" s="110">
        <v>0</v>
      </c>
      <c r="J485" s="110">
        <v>0</v>
      </c>
      <c r="K485" s="47">
        <f t="shared" si="51"/>
        <v>600000</v>
      </c>
      <c r="L485" s="431">
        <v>90</v>
      </c>
      <c r="M485" s="431">
        <v>32</v>
      </c>
      <c r="N485" s="110">
        <v>0</v>
      </c>
      <c r="O485" s="655">
        <v>122</v>
      </c>
      <c r="P485" s="49" t="s">
        <v>2482</v>
      </c>
      <c r="Q485" s="49" t="s">
        <v>220</v>
      </c>
      <c r="R485" s="75">
        <v>21582</v>
      </c>
      <c r="S485" s="416" t="s">
        <v>2477</v>
      </c>
      <c r="T485" s="40" t="s">
        <v>2478</v>
      </c>
      <c r="U485" s="57">
        <v>12</v>
      </c>
      <c r="V485" s="65">
        <v>12.2</v>
      </c>
      <c r="W485" s="65" t="s">
        <v>43</v>
      </c>
      <c r="X485" s="238" t="s">
        <v>221</v>
      </c>
      <c r="Y485" s="415" t="s">
        <v>2479</v>
      </c>
      <c r="AA485" s="212"/>
      <c r="AB485" s="212"/>
      <c r="AC485" s="212"/>
      <c r="AD485" s="212"/>
      <c r="AE485" s="212"/>
      <c r="AF485" s="212"/>
      <c r="AG485" s="212"/>
    </row>
    <row r="486" spans="1:33" s="213" customFormat="1" ht="116.25" customHeight="1">
      <c r="A486" s="55"/>
      <c r="B486" s="56"/>
      <c r="C486" s="766">
        <v>30</v>
      </c>
      <c r="D486" s="522">
        <v>12</v>
      </c>
      <c r="E486" s="508" t="s">
        <v>2500</v>
      </c>
      <c r="F486" s="140">
        <v>23100</v>
      </c>
      <c r="G486" s="110">
        <v>0</v>
      </c>
      <c r="H486" s="110">
        <v>0</v>
      </c>
      <c r="I486" s="110">
        <v>0</v>
      </c>
      <c r="J486" s="110">
        <v>0</v>
      </c>
      <c r="K486" s="47">
        <f t="shared" si="51"/>
        <v>23100</v>
      </c>
      <c r="L486" s="431">
        <v>11</v>
      </c>
      <c r="M486" s="431">
        <v>1</v>
      </c>
      <c r="N486" s="110">
        <v>0</v>
      </c>
      <c r="O486" s="655">
        <v>12</v>
      </c>
      <c r="P486" s="49" t="s">
        <v>2482</v>
      </c>
      <c r="Q486" s="49" t="s">
        <v>220</v>
      </c>
      <c r="R486" s="75">
        <v>21520</v>
      </c>
      <c r="S486" s="416" t="s">
        <v>2488</v>
      </c>
      <c r="T486" s="40" t="s">
        <v>2489</v>
      </c>
      <c r="U486" s="57">
        <v>12</v>
      </c>
      <c r="V486" s="65">
        <v>12.2</v>
      </c>
      <c r="W486" s="65" t="s">
        <v>43</v>
      </c>
      <c r="X486" s="238" t="s">
        <v>221</v>
      </c>
      <c r="Y486" s="415" t="s">
        <v>2479</v>
      </c>
      <c r="AA486" s="212"/>
      <c r="AB486" s="212"/>
      <c r="AC486" s="212"/>
      <c r="AD486" s="212"/>
      <c r="AE486" s="212"/>
      <c r="AF486" s="212"/>
      <c r="AG486" s="212"/>
    </row>
    <row r="487" spans="1:33" s="213" customFormat="1" ht="111.75" customHeight="1">
      <c r="A487" s="55"/>
      <c r="B487" s="56"/>
      <c r="C487" s="766">
        <v>31</v>
      </c>
      <c r="D487" s="489">
        <v>12</v>
      </c>
      <c r="E487" s="529" t="s">
        <v>3819</v>
      </c>
      <c r="F487" s="54">
        <v>0</v>
      </c>
      <c r="G487" s="113">
        <v>50000</v>
      </c>
      <c r="H487" s="54">
        <v>0</v>
      </c>
      <c r="I487" s="54">
        <v>0</v>
      </c>
      <c r="J487" s="54">
        <v>0</v>
      </c>
      <c r="K487" s="54">
        <v>50000</v>
      </c>
      <c r="L487" s="435">
        <v>560</v>
      </c>
      <c r="M487" s="435">
        <v>40</v>
      </c>
      <c r="N487" s="435">
        <v>0</v>
      </c>
      <c r="O487" s="435">
        <v>600</v>
      </c>
      <c r="P487" s="416" t="s">
        <v>240</v>
      </c>
      <c r="Q487" s="416" t="s">
        <v>220</v>
      </c>
      <c r="R487" s="75">
        <v>21582</v>
      </c>
      <c r="S487" s="416" t="s">
        <v>1278</v>
      </c>
      <c r="T487" s="40" t="s">
        <v>1279</v>
      </c>
      <c r="U487" s="57">
        <v>12</v>
      </c>
      <c r="V487" s="65">
        <v>12.2</v>
      </c>
      <c r="W487" s="65" t="s">
        <v>43</v>
      </c>
      <c r="X487" s="40" t="s">
        <v>394</v>
      </c>
      <c r="Y487" s="416" t="s">
        <v>1245</v>
      </c>
      <c r="Z487" s="212"/>
      <c r="AA487" s="212"/>
      <c r="AB487" s="212"/>
      <c r="AC487" s="212"/>
      <c r="AD487" s="212"/>
      <c r="AE487" s="212"/>
      <c r="AF487" s="212"/>
      <c r="AG487" s="212"/>
    </row>
    <row r="488" spans="1:33" s="213" customFormat="1" ht="110.25" customHeight="1">
      <c r="A488" s="55"/>
      <c r="B488" s="56"/>
      <c r="C488" s="766">
        <v>32</v>
      </c>
      <c r="D488" s="488">
        <v>1</v>
      </c>
      <c r="E488" s="530" t="s">
        <v>1368</v>
      </c>
      <c r="F488" s="42">
        <v>100000</v>
      </c>
      <c r="G488" s="54">
        <v>0</v>
      </c>
      <c r="H488" s="54">
        <v>0</v>
      </c>
      <c r="I488" s="54">
        <v>0</v>
      </c>
      <c r="J488" s="54">
        <v>0</v>
      </c>
      <c r="K488" s="1141">
        <v>100000</v>
      </c>
      <c r="L488" s="435">
        <v>500</v>
      </c>
      <c r="M488" s="435">
        <v>100</v>
      </c>
      <c r="N488" s="435">
        <v>400</v>
      </c>
      <c r="O488" s="435">
        <v>1000</v>
      </c>
      <c r="P488" s="416" t="s">
        <v>240</v>
      </c>
      <c r="Q488" s="416" t="s">
        <v>220</v>
      </c>
      <c r="R488" s="75">
        <v>21794</v>
      </c>
      <c r="S488" s="416" t="s">
        <v>3071</v>
      </c>
      <c r="T488" s="65" t="s">
        <v>1370</v>
      </c>
      <c r="U488" s="57">
        <v>12</v>
      </c>
      <c r="V488" s="65">
        <v>12.2</v>
      </c>
      <c r="W488" s="65" t="s">
        <v>43</v>
      </c>
      <c r="X488" s="40" t="s">
        <v>394</v>
      </c>
      <c r="Y488" s="416" t="s">
        <v>1367</v>
      </c>
      <c r="Z488" s="48"/>
      <c r="AA488" s="48"/>
      <c r="AB488" s="212"/>
      <c r="AC488" s="212"/>
      <c r="AD488" s="212"/>
      <c r="AE488" s="212"/>
      <c r="AF488" s="212"/>
      <c r="AG488" s="212"/>
    </row>
    <row r="489" spans="1:33" s="213" customFormat="1" ht="46.5" customHeight="1">
      <c r="A489" s="55"/>
      <c r="B489" s="56"/>
      <c r="C489" s="766">
        <v>33</v>
      </c>
      <c r="D489" s="495">
        <v>4</v>
      </c>
      <c r="E489" s="389" t="s">
        <v>1377</v>
      </c>
      <c r="F489" s="54">
        <v>0</v>
      </c>
      <c r="G489" s="137">
        <v>100000</v>
      </c>
      <c r="H489" s="54">
        <v>0</v>
      </c>
      <c r="I489" s="54">
        <v>0</v>
      </c>
      <c r="J489" s="54">
        <v>0</v>
      </c>
      <c r="K489" s="1141">
        <v>100000</v>
      </c>
      <c r="L489" s="435"/>
      <c r="M489" s="435"/>
      <c r="N489" s="435"/>
      <c r="O489" s="435"/>
      <c r="P489" s="86"/>
      <c r="Q489" s="86"/>
      <c r="R489" s="1404"/>
      <c r="S489" s="416"/>
      <c r="T489" s="927"/>
      <c r="U489" s="116"/>
      <c r="V489" s="116"/>
      <c r="W489" s="181"/>
      <c r="X489" s="40" t="s">
        <v>221</v>
      </c>
      <c r="Y489" s="416" t="s">
        <v>1367</v>
      </c>
      <c r="Z489" s="1140"/>
      <c r="AA489" s="1140"/>
      <c r="AB489" s="212"/>
      <c r="AC489" s="212"/>
      <c r="AD489" s="212"/>
      <c r="AE489" s="212"/>
      <c r="AF489" s="212"/>
      <c r="AG489" s="212"/>
    </row>
    <row r="490" spans="1:33" s="1245" customFormat="1" ht="258.75" customHeight="1">
      <c r="A490" s="1041"/>
      <c r="B490" s="1042"/>
      <c r="C490" s="1147"/>
      <c r="D490" s="1148"/>
      <c r="E490" s="1145" t="s">
        <v>2746</v>
      </c>
      <c r="F490" s="54">
        <v>0</v>
      </c>
      <c r="G490" s="1149">
        <v>50000</v>
      </c>
      <c r="H490" s="54">
        <v>0</v>
      </c>
      <c r="I490" s="54">
        <v>0</v>
      </c>
      <c r="J490" s="54">
        <v>0</v>
      </c>
      <c r="K490" s="1190">
        <v>50000</v>
      </c>
      <c r="L490" s="1151">
        <v>350</v>
      </c>
      <c r="M490" s="1151">
        <v>50</v>
      </c>
      <c r="N490" s="1151">
        <v>0</v>
      </c>
      <c r="O490" s="1151">
        <v>400</v>
      </c>
      <c r="P490" s="848" t="s">
        <v>3574</v>
      </c>
      <c r="Q490" s="848" t="s">
        <v>3820</v>
      </c>
      <c r="R490" s="78" t="s">
        <v>1378</v>
      </c>
      <c r="S490" s="657" t="s">
        <v>1379</v>
      </c>
      <c r="T490" s="663" t="s">
        <v>1380</v>
      </c>
      <c r="U490" s="57">
        <v>12</v>
      </c>
      <c r="V490" s="65">
        <v>12.2</v>
      </c>
      <c r="W490" s="65" t="s">
        <v>43</v>
      </c>
      <c r="X490" s="656" t="s">
        <v>221</v>
      </c>
      <c r="Y490" s="657" t="s">
        <v>1367</v>
      </c>
      <c r="Z490" s="1238"/>
      <c r="AA490" s="1238"/>
      <c r="AB490" s="1246"/>
      <c r="AC490" s="1246"/>
      <c r="AD490" s="1246"/>
      <c r="AE490" s="1246"/>
      <c r="AF490" s="1246"/>
      <c r="AG490" s="1246"/>
    </row>
    <row r="491" spans="1:33" s="1245" customFormat="1" ht="261.75" customHeight="1">
      <c r="A491" s="1041"/>
      <c r="B491" s="1042"/>
      <c r="C491" s="1147"/>
      <c r="D491" s="1148"/>
      <c r="E491" s="1145" t="s">
        <v>2745</v>
      </c>
      <c r="F491" s="54">
        <v>0</v>
      </c>
      <c r="G491" s="1149">
        <v>50000</v>
      </c>
      <c r="H491" s="54">
        <v>0</v>
      </c>
      <c r="I491" s="54">
        <v>0</v>
      </c>
      <c r="J491" s="54">
        <v>0</v>
      </c>
      <c r="K491" s="1190">
        <f>SUM(F491,G491,H491,I491,J491)</f>
        <v>50000</v>
      </c>
      <c r="L491" s="1151">
        <v>180</v>
      </c>
      <c r="M491" s="1151">
        <v>20</v>
      </c>
      <c r="N491" s="1151">
        <v>0</v>
      </c>
      <c r="O491" s="1151">
        <f>SUM(L491:N491)</f>
        <v>200</v>
      </c>
      <c r="P491" s="848" t="s">
        <v>3574</v>
      </c>
      <c r="Q491" s="848" t="s">
        <v>3683</v>
      </c>
      <c r="R491" s="1076">
        <v>21582</v>
      </c>
      <c r="S491" s="657" t="s">
        <v>1384</v>
      </c>
      <c r="T491" s="663" t="s">
        <v>1373</v>
      </c>
      <c r="U491" s="57">
        <v>12</v>
      </c>
      <c r="V491" s="65">
        <v>12.2</v>
      </c>
      <c r="W491" s="65" t="s">
        <v>43</v>
      </c>
      <c r="X491" s="656" t="s">
        <v>221</v>
      </c>
      <c r="Y491" s="657" t="s">
        <v>1367</v>
      </c>
      <c r="Z491" s="1238"/>
      <c r="AA491" s="1238"/>
      <c r="AB491" s="1246"/>
      <c r="AC491" s="1246"/>
      <c r="AD491" s="1246"/>
      <c r="AE491" s="1246"/>
      <c r="AF491" s="1246"/>
      <c r="AG491" s="1246"/>
    </row>
    <row r="492" spans="1:33" s="213" customFormat="1" ht="114" customHeight="1">
      <c r="A492" s="55"/>
      <c r="B492" s="56"/>
      <c r="C492" s="766">
        <v>34</v>
      </c>
      <c r="D492" s="495">
        <v>10</v>
      </c>
      <c r="E492" s="530" t="s">
        <v>1381</v>
      </c>
      <c r="F492" s="42">
        <v>70000</v>
      </c>
      <c r="G492" s="54">
        <v>0</v>
      </c>
      <c r="H492" s="54">
        <v>0</v>
      </c>
      <c r="I492" s="54">
        <v>0</v>
      </c>
      <c r="J492" s="54">
        <v>0</v>
      </c>
      <c r="K492" s="1141">
        <v>70000</v>
      </c>
      <c r="L492" s="435">
        <v>150</v>
      </c>
      <c r="M492" s="435">
        <v>50</v>
      </c>
      <c r="N492" s="435">
        <v>0</v>
      </c>
      <c r="O492" s="435">
        <v>200</v>
      </c>
      <c r="P492" s="416" t="s">
        <v>240</v>
      </c>
      <c r="Q492" s="416" t="s">
        <v>220</v>
      </c>
      <c r="R492" s="75">
        <v>21794</v>
      </c>
      <c r="S492" s="416" t="s">
        <v>1382</v>
      </c>
      <c r="T492" s="40" t="s">
        <v>1383</v>
      </c>
      <c r="U492" s="57">
        <v>12</v>
      </c>
      <c r="V492" s="65">
        <v>12.2</v>
      </c>
      <c r="W492" s="65" t="s">
        <v>43</v>
      </c>
      <c r="X492" s="40" t="s">
        <v>221</v>
      </c>
      <c r="Y492" s="416" t="s">
        <v>1367</v>
      </c>
      <c r="Z492" s="1140"/>
      <c r="AA492" s="1140"/>
      <c r="AB492" s="212"/>
      <c r="AC492" s="212"/>
      <c r="AD492" s="212"/>
      <c r="AE492" s="212"/>
      <c r="AF492" s="212"/>
      <c r="AG492" s="212"/>
    </row>
    <row r="493" spans="1:33" s="213" customFormat="1" ht="114" customHeight="1">
      <c r="A493" s="55"/>
      <c r="B493" s="56"/>
      <c r="C493" s="766">
        <v>35</v>
      </c>
      <c r="D493" s="489">
        <v>32</v>
      </c>
      <c r="E493" s="478" t="s">
        <v>1808</v>
      </c>
      <c r="F493" s="54">
        <v>0</v>
      </c>
      <c r="G493" s="54">
        <v>0</v>
      </c>
      <c r="H493" s="54">
        <v>0</v>
      </c>
      <c r="I493" s="54">
        <v>0</v>
      </c>
      <c r="J493" s="54">
        <v>5000</v>
      </c>
      <c r="K493" s="47">
        <v>5000</v>
      </c>
      <c r="L493" s="431">
        <v>100</v>
      </c>
      <c r="M493" s="433">
        <v>0</v>
      </c>
      <c r="N493" s="433">
        <v>0</v>
      </c>
      <c r="O493" s="431">
        <v>100</v>
      </c>
      <c r="P493" s="49" t="s">
        <v>405</v>
      </c>
      <c r="Q493" s="49" t="s">
        <v>406</v>
      </c>
      <c r="R493" s="702" t="s">
        <v>1690</v>
      </c>
      <c r="S493" s="416" t="s">
        <v>1802</v>
      </c>
      <c r="T493" s="40" t="s">
        <v>1803</v>
      </c>
      <c r="U493" s="40">
        <v>12</v>
      </c>
      <c r="V493" s="40">
        <v>12.2</v>
      </c>
      <c r="W493" s="40" t="s">
        <v>43</v>
      </c>
      <c r="X493" s="702" t="s">
        <v>1747</v>
      </c>
      <c r="Y493" s="416" t="s">
        <v>1747</v>
      </c>
      <c r="AA493" s="212"/>
      <c r="AB493" s="212"/>
      <c r="AC493" s="212"/>
      <c r="AD493" s="212"/>
      <c r="AE493" s="212"/>
      <c r="AF493" s="212"/>
      <c r="AG493" s="212"/>
    </row>
    <row r="494" spans="1:33" s="213" customFormat="1" ht="125.25" customHeight="1">
      <c r="A494" s="55"/>
      <c r="B494" s="56"/>
      <c r="C494" s="766">
        <v>36</v>
      </c>
      <c r="D494" s="488">
        <v>1</v>
      </c>
      <c r="E494" s="508" t="s">
        <v>1884</v>
      </c>
      <c r="F494" s="42">
        <v>30000</v>
      </c>
      <c r="G494" s="48"/>
      <c r="H494" s="48"/>
      <c r="I494" s="48"/>
      <c r="J494" s="48"/>
      <c r="K494" s="1057">
        <f>SUM(F494,G494,H494,I494,J494)</f>
        <v>30000</v>
      </c>
      <c r="L494" s="431">
        <v>450</v>
      </c>
      <c r="M494" s="431">
        <v>25</v>
      </c>
      <c r="N494" s="431">
        <v>0</v>
      </c>
      <c r="O494" s="431">
        <f>SUM(L494:N494)</f>
        <v>475</v>
      </c>
      <c r="P494" s="49" t="s">
        <v>240</v>
      </c>
      <c r="Q494" s="49" t="s">
        <v>220</v>
      </c>
      <c r="R494" s="75">
        <v>21582</v>
      </c>
      <c r="S494" s="416" t="s">
        <v>1885</v>
      </c>
      <c r="T494" s="40" t="s">
        <v>1886</v>
      </c>
      <c r="U494" s="40">
        <v>12</v>
      </c>
      <c r="V494" s="40">
        <v>12.2</v>
      </c>
      <c r="W494" s="40" t="s">
        <v>43</v>
      </c>
      <c r="X494" s="702" t="s">
        <v>394</v>
      </c>
      <c r="Y494" s="416" t="s">
        <v>1872</v>
      </c>
      <c r="AA494" s="212"/>
      <c r="AB494" s="212"/>
      <c r="AC494" s="212"/>
      <c r="AD494" s="212"/>
      <c r="AE494" s="212"/>
      <c r="AF494" s="212"/>
      <c r="AG494" s="212"/>
    </row>
    <row r="495" spans="1:33" s="213" customFormat="1" ht="23.25" customHeight="1">
      <c r="A495" s="55"/>
      <c r="B495" s="56"/>
      <c r="C495" s="766">
        <v>37</v>
      </c>
      <c r="D495" s="521">
        <v>5</v>
      </c>
      <c r="E495" s="478" t="s">
        <v>1887</v>
      </c>
      <c r="F495" s="48"/>
      <c r="G495" s="169">
        <v>100000</v>
      </c>
      <c r="H495" s="48"/>
      <c r="I495" s="48"/>
      <c r="J495" s="48"/>
      <c r="K495" s="47">
        <v>100000</v>
      </c>
      <c r="L495" s="431"/>
      <c r="M495" s="431"/>
      <c r="N495" s="431"/>
      <c r="O495" s="431"/>
      <c r="P495" s="49"/>
      <c r="Q495" s="49"/>
      <c r="R495" s="702"/>
      <c r="S495" s="416"/>
      <c r="T495" s="40"/>
      <c r="U495" s="40"/>
      <c r="V495" s="40"/>
      <c r="W495" s="40"/>
      <c r="X495" s="238" t="s">
        <v>221</v>
      </c>
      <c r="Y495" s="416" t="s">
        <v>1872</v>
      </c>
      <c r="AA495" s="212"/>
      <c r="AB495" s="212"/>
      <c r="AC495" s="212"/>
      <c r="AD495" s="212"/>
      <c r="AE495" s="212"/>
      <c r="AF495" s="212"/>
      <c r="AG495" s="212"/>
    </row>
    <row r="496" spans="1:33" s="1245" customFormat="1" ht="67.5">
      <c r="A496" s="1041"/>
      <c r="B496" s="1042"/>
      <c r="C496" s="1147"/>
      <c r="D496" s="1072"/>
      <c r="E496" s="1145" t="s">
        <v>1941</v>
      </c>
      <c r="F496" s="664"/>
      <c r="G496" s="1291">
        <v>19000</v>
      </c>
      <c r="H496" s="664"/>
      <c r="I496" s="664"/>
      <c r="J496" s="664"/>
      <c r="K496" s="1090">
        <f t="shared" ref="K496:K502" si="52">SUM(F496,G496,H496,I496,J496)</f>
        <v>19000</v>
      </c>
      <c r="L496" s="655">
        <v>80</v>
      </c>
      <c r="M496" s="655">
        <v>30</v>
      </c>
      <c r="N496" s="655">
        <v>0</v>
      </c>
      <c r="O496" s="655">
        <f>SUM(L496:N496)</f>
        <v>110</v>
      </c>
      <c r="P496" s="77" t="s">
        <v>411</v>
      </c>
      <c r="Q496" s="77" t="s">
        <v>392</v>
      </c>
      <c r="R496" s="1076">
        <v>21582</v>
      </c>
      <c r="S496" s="657" t="s">
        <v>1888</v>
      </c>
      <c r="T496" s="656" t="s">
        <v>1889</v>
      </c>
      <c r="U496" s="57">
        <v>12</v>
      </c>
      <c r="V496" s="65">
        <v>12.2</v>
      </c>
      <c r="W496" s="65" t="s">
        <v>43</v>
      </c>
      <c r="X496" s="844" t="s">
        <v>221</v>
      </c>
      <c r="Y496" s="657" t="s">
        <v>1872</v>
      </c>
      <c r="AA496" s="1246"/>
      <c r="AB496" s="1246"/>
      <c r="AC496" s="1246"/>
      <c r="AD496" s="1246"/>
      <c r="AE496" s="1246"/>
      <c r="AF496" s="1246"/>
      <c r="AG496" s="1246"/>
    </row>
    <row r="497" spans="1:33" s="1245" customFormat="1" ht="108.75" customHeight="1">
      <c r="A497" s="1041"/>
      <c r="B497" s="1042"/>
      <c r="C497" s="1147"/>
      <c r="D497" s="1072"/>
      <c r="E497" s="1145" t="s">
        <v>1942</v>
      </c>
      <c r="F497" s="664"/>
      <c r="G497" s="1291">
        <v>17100</v>
      </c>
      <c r="H497" s="664"/>
      <c r="I497" s="664"/>
      <c r="J497" s="664"/>
      <c r="K497" s="1090">
        <f t="shared" si="52"/>
        <v>17100</v>
      </c>
      <c r="L497" s="655">
        <v>15</v>
      </c>
      <c r="M497" s="655">
        <v>5</v>
      </c>
      <c r="N497" s="655">
        <v>50</v>
      </c>
      <c r="O497" s="655">
        <f>SUM(L497:N497)</f>
        <v>70</v>
      </c>
      <c r="P497" s="77" t="s">
        <v>411</v>
      </c>
      <c r="Q497" s="77" t="s">
        <v>392</v>
      </c>
      <c r="R497" s="1076">
        <v>21520</v>
      </c>
      <c r="S497" s="657" t="s">
        <v>1888</v>
      </c>
      <c r="T497" s="656" t="s">
        <v>1889</v>
      </c>
      <c r="U497" s="57">
        <v>12</v>
      </c>
      <c r="V497" s="65">
        <v>12.2</v>
      </c>
      <c r="W497" s="65" t="s">
        <v>43</v>
      </c>
      <c r="X497" s="844" t="s">
        <v>221</v>
      </c>
      <c r="Y497" s="657" t="s">
        <v>1872</v>
      </c>
      <c r="AA497" s="1246"/>
      <c r="AB497" s="1246"/>
      <c r="AC497" s="1246"/>
      <c r="AD497" s="1246"/>
      <c r="AE497" s="1246"/>
      <c r="AF497" s="1246"/>
      <c r="AG497" s="1246"/>
    </row>
    <row r="498" spans="1:33" s="1245" customFormat="1" ht="72.75" customHeight="1">
      <c r="A498" s="1041"/>
      <c r="B498" s="1042"/>
      <c r="C498" s="1147"/>
      <c r="D498" s="1072"/>
      <c r="E498" s="1145" t="s">
        <v>1943</v>
      </c>
      <c r="F498" s="664"/>
      <c r="G498" s="1291">
        <v>30800</v>
      </c>
      <c r="H498" s="664"/>
      <c r="I498" s="664"/>
      <c r="J498" s="664"/>
      <c r="K498" s="1090">
        <f t="shared" si="52"/>
        <v>30800</v>
      </c>
      <c r="L498" s="655">
        <v>180</v>
      </c>
      <c r="M498" s="655">
        <v>20</v>
      </c>
      <c r="N498" s="655">
        <v>0</v>
      </c>
      <c r="O498" s="655">
        <f>SUM(L498:N498)</f>
        <v>200</v>
      </c>
      <c r="P498" s="77" t="s">
        <v>411</v>
      </c>
      <c r="Q498" s="77" t="s">
        <v>392</v>
      </c>
      <c r="R498" s="1076">
        <v>21551</v>
      </c>
      <c r="S498" s="657" t="s">
        <v>1888</v>
      </c>
      <c r="T498" s="656" t="s">
        <v>1889</v>
      </c>
      <c r="U498" s="57">
        <v>12</v>
      </c>
      <c r="V498" s="65">
        <v>12.2</v>
      </c>
      <c r="W498" s="65" t="s">
        <v>43</v>
      </c>
      <c r="X498" s="844" t="s">
        <v>221</v>
      </c>
      <c r="Y498" s="657" t="s">
        <v>1872</v>
      </c>
      <c r="AA498" s="1246"/>
      <c r="AB498" s="1246"/>
      <c r="AC498" s="1246"/>
      <c r="AD498" s="1246"/>
      <c r="AE498" s="1246"/>
      <c r="AF498" s="1246"/>
      <c r="AG498" s="1246"/>
    </row>
    <row r="499" spans="1:33" s="1245" customFormat="1" ht="120" customHeight="1">
      <c r="A499" s="1041"/>
      <c r="B499" s="1042"/>
      <c r="C499" s="1147"/>
      <c r="D499" s="1072"/>
      <c r="E499" s="1145" t="s">
        <v>1944</v>
      </c>
      <c r="F499" s="664"/>
      <c r="G499" s="1291">
        <v>33100</v>
      </c>
      <c r="H499" s="664"/>
      <c r="I499" s="664"/>
      <c r="J499" s="664"/>
      <c r="K499" s="1090">
        <f t="shared" si="52"/>
        <v>33100</v>
      </c>
      <c r="L499" s="655">
        <v>50</v>
      </c>
      <c r="M499" s="655">
        <v>20</v>
      </c>
      <c r="N499" s="655">
        <v>100</v>
      </c>
      <c r="O499" s="655">
        <f>SUM(L499:N499)</f>
        <v>170</v>
      </c>
      <c r="P499" s="77" t="s">
        <v>411</v>
      </c>
      <c r="Q499" s="77" t="s">
        <v>392</v>
      </c>
      <c r="R499" s="1076">
        <v>21610</v>
      </c>
      <c r="S499" s="657" t="s">
        <v>1888</v>
      </c>
      <c r="T499" s="656" t="s">
        <v>1889</v>
      </c>
      <c r="U499" s="57">
        <v>12</v>
      </c>
      <c r="V499" s="65">
        <v>12.2</v>
      </c>
      <c r="W499" s="65" t="s">
        <v>43</v>
      </c>
      <c r="X499" s="844" t="s">
        <v>221</v>
      </c>
      <c r="Y499" s="657" t="s">
        <v>1872</v>
      </c>
      <c r="AA499" s="1246"/>
      <c r="AB499" s="1246"/>
      <c r="AC499" s="1246"/>
      <c r="AD499" s="1246"/>
      <c r="AE499" s="1246"/>
      <c r="AF499" s="1246"/>
      <c r="AG499" s="1246"/>
    </row>
    <row r="500" spans="1:33" s="211" customFormat="1" ht="120" customHeight="1">
      <c r="A500" s="55"/>
      <c r="B500" s="56"/>
      <c r="C500" s="766">
        <v>38</v>
      </c>
      <c r="D500" s="492">
        <v>12</v>
      </c>
      <c r="E500" s="493" t="s">
        <v>2178</v>
      </c>
      <c r="F500" s="42">
        <v>50000</v>
      </c>
      <c r="G500" s="72"/>
      <c r="H500" s="48"/>
      <c r="I500" s="48"/>
      <c r="J500" s="48"/>
      <c r="K500" s="47">
        <f t="shared" si="52"/>
        <v>50000</v>
      </c>
      <c r="L500" s="431">
        <v>100</v>
      </c>
      <c r="M500" s="431"/>
      <c r="N500" s="431"/>
      <c r="O500" s="431">
        <v>100</v>
      </c>
      <c r="P500" s="49" t="s">
        <v>240</v>
      </c>
      <c r="Q500" s="49" t="s">
        <v>220</v>
      </c>
      <c r="R500" s="702" t="s">
        <v>2158</v>
      </c>
      <c r="S500" s="416" t="s">
        <v>2113</v>
      </c>
      <c r="T500" s="1089" t="s">
        <v>2179</v>
      </c>
      <c r="U500" s="40">
        <v>6</v>
      </c>
      <c r="V500" s="40">
        <v>6.2</v>
      </c>
      <c r="W500" s="40" t="s">
        <v>24</v>
      </c>
      <c r="X500" s="40" t="s">
        <v>394</v>
      </c>
      <c r="Y500" s="416" t="s">
        <v>2097</v>
      </c>
      <c r="Z500" s="210"/>
      <c r="AA500" s="210"/>
      <c r="AB500" s="210"/>
      <c r="AC500" s="210"/>
      <c r="AD500" s="210"/>
      <c r="AE500" s="210"/>
      <c r="AF500" s="210"/>
      <c r="AG500" s="210"/>
    </row>
    <row r="501" spans="1:33" s="213" customFormat="1" ht="120" customHeight="1">
      <c r="A501" s="55"/>
      <c r="B501" s="56"/>
      <c r="C501" s="766">
        <v>39</v>
      </c>
      <c r="D501" s="522">
        <v>2</v>
      </c>
      <c r="E501" s="530" t="s">
        <v>2537</v>
      </c>
      <c r="F501" s="182">
        <v>200000</v>
      </c>
      <c r="G501" s="180"/>
      <c r="H501" s="48"/>
      <c r="I501" s="48"/>
      <c r="J501" s="48"/>
      <c r="K501" s="1057">
        <f t="shared" si="52"/>
        <v>200000</v>
      </c>
      <c r="L501" s="1993" t="s">
        <v>3303</v>
      </c>
      <c r="M501" s="1993"/>
      <c r="N501" s="1993"/>
      <c r="O501" s="1993"/>
      <c r="P501" s="49" t="s">
        <v>240</v>
      </c>
      <c r="Q501" s="49" t="s">
        <v>220</v>
      </c>
      <c r="R501" s="57" t="s">
        <v>3302</v>
      </c>
      <c r="S501" s="416"/>
      <c r="T501" s="40"/>
      <c r="U501" s="702">
        <v>12</v>
      </c>
      <c r="V501" s="40">
        <v>12.2</v>
      </c>
      <c r="W501" s="40" t="s">
        <v>43</v>
      </c>
      <c r="X501" s="702" t="s">
        <v>221</v>
      </c>
      <c r="Y501" s="416" t="s">
        <v>2536</v>
      </c>
      <c r="AA501" s="212"/>
      <c r="AB501" s="212"/>
      <c r="AC501" s="212"/>
      <c r="AD501" s="212"/>
      <c r="AE501" s="212"/>
      <c r="AF501" s="212"/>
      <c r="AG501" s="212"/>
    </row>
    <row r="502" spans="1:33" s="213" customFormat="1" ht="125.25" customHeight="1">
      <c r="A502" s="55"/>
      <c r="B502" s="56"/>
      <c r="C502" s="766">
        <v>40</v>
      </c>
      <c r="D502" s="495">
        <v>6</v>
      </c>
      <c r="E502" s="497" t="s">
        <v>2670</v>
      </c>
      <c r="F502" s="139"/>
      <c r="G502" s="70"/>
      <c r="H502" s="70">
        <v>35000</v>
      </c>
      <c r="I502" s="62"/>
      <c r="J502" s="62"/>
      <c r="K502" s="125">
        <f t="shared" si="52"/>
        <v>35000</v>
      </c>
      <c r="L502" s="439">
        <v>130</v>
      </c>
      <c r="M502" s="439">
        <v>20</v>
      </c>
      <c r="N502" s="439"/>
      <c r="O502" s="439">
        <f>SUM(L502:N502)</f>
        <v>150</v>
      </c>
      <c r="P502" s="66" t="s">
        <v>240</v>
      </c>
      <c r="Q502" s="66" t="s">
        <v>465</v>
      </c>
      <c r="R502" s="234">
        <v>21702</v>
      </c>
      <c r="S502" s="239" t="s">
        <v>2621</v>
      </c>
      <c r="T502" s="65" t="s">
        <v>2586</v>
      </c>
      <c r="U502" s="65">
        <v>12</v>
      </c>
      <c r="V502" s="65">
        <v>12.2</v>
      </c>
      <c r="W502" s="65" t="s">
        <v>43</v>
      </c>
      <c r="X502" s="702" t="s">
        <v>394</v>
      </c>
      <c r="Y502" s="416" t="s">
        <v>2555</v>
      </c>
      <c r="AA502" s="212"/>
      <c r="AB502" s="212"/>
      <c r="AC502" s="212"/>
      <c r="AD502" s="212"/>
      <c r="AE502" s="212"/>
      <c r="AF502" s="212"/>
      <c r="AG502" s="212"/>
    </row>
    <row r="503" spans="1:33" s="213" customFormat="1" ht="213.75" customHeight="1">
      <c r="A503" s="55"/>
      <c r="B503" s="56"/>
      <c r="C503" s="766">
        <v>41</v>
      </c>
      <c r="D503" s="495">
        <v>5</v>
      </c>
      <c r="E503" s="497" t="s">
        <v>2602</v>
      </c>
      <c r="F503" s="139"/>
      <c r="G503" s="62"/>
      <c r="H503" s="70">
        <v>50000</v>
      </c>
      <c r="I503" s="1262"/>
      <c r="J503" s="1262"/>
      <c r="K503" s="125">
        <v>50000</v>
      </c>
      <c r="L503" s="183">
        <v>45</v>
      </c>
      <c r="M503" s="183">
        <v>5</v>
      </c>
      <c r="N503" s="183"/>
      <c r="O503" s="183">
        <v>50</v>
      </c>
      <c r="P503" s="415" t="s">
        <v>3414</v>
      </c>
      <c r="Q503" s="66" t="s">
        <v>3684</v>
      </c>
      <c r="R503" s="75">
        <v>21551</v>
      </c>
      <c r="S503" s="416" t="s">
        <v>2600</v>
      </c>
      <c r="T503" s="455" t="s">
        <v>2601</v>
      </c>
      <c r="U503" s="57">
        <v>12</v>
      </c>
      <c r="V503" s="65">
        <v>12.2</v>
      </c>
      <c r="W503" s="65" t="s">
        <v>43</v>
      </c>
      <c r="X503" s="238" t="s">
        <v>394</v>
      </c>
      <c r="Y503" s="416" t="s">
        <v>2555</v>
      </c>
      <c r="AA503" s="212"/>
      <c r="AB503" s="212"/>
      <c r="AC503" s="212"/>
      <c r="AD503" s="212"/>
      <c r="AE503" s="212"/>
      <c r="AF503" s="212"/>
      <c r="AG503" s="212"/>
    </row>
    <row r="504" spans="1:33" s="354" customFormat="1" ht="23.25" customHeight="1">
      <c r="A504" s="1456"/>
      <c r="B504" s="293"/>
      <c r="C504" s="572" t="s">
        <v>28</v>
      </c>
      <c r="D504" s="484" t="s">
        <v>45</v>
      </c>
      <c r="E504" s="485" t="s">
        <v>46</v>
      </c>
      <c r="F504" s="340">
        <f>SUM(F505,F506,F508,F509,F510)</f>
        <v>278000</v>
      </c>
      <c r="G504" s="340">
        <f t="shared" ref="G504:K504" si="53">SUM(G505,G506,G508,G509,G510)</f>
        <v>50000</v>
      </c>
      <c r="H504" s="340">
        <f t="shared" si="53"/>
        <v>0</v>
      </c>
      <c r="I504" s="340">
        <f t="shared" si="53"/>
        <v>0</v>
      </c>
      <c r="J504" s="340">
        <f t="shared" si="53"/>
        <v>0</v>
      </c>
      <c r="K504" s="340">
        <f t="shared" si="53"/>
        <v>328000</v>
      </c>
      <c r="L504" s="447"/>
      <c r="M504" s="282"/>
      <c r="N504" s="282"/>
      <c r="O504" s="282"/>
      <c r="P504" s="282"/>
      <c r="Q504" s="283"/>
      <c r="R504" s="281"/>
      <c r="S504" s="338"/>
      <c r="T504" s="281"/>
      <c r="U504" s="339"/>
      <c r="V504" s="339"/>
      <c r="W504" s="339"/>
      <c r="X504" s="339"/>
      <c r="Y504" s="279"/>
      <c r="AA504" s="353"/>
      <c r="AB504" s="353"/>
      <c r="AC504" s="353"/>
      <c r="AD504" s="353"/>
      <c r="AE504" s="353"/>
      <c r="AF504" s="353"/>
      <c r="AG504" s="353"/>
    </row>
    <row r="505" spans="1:33" s="213" customFormat="1" ht="121.5" customHeight="1">
      <c r="A505" s="55"/>
      <c r="B505" s="56"/>
      <c r="C505" s="766">
        <v>1</v>
      </c>
      <c r="D505" s="487">
        <v>13</v>
      </c>
      <c r="E505" s="479" t="s">
        <v>399</v>
      </c>
      <c r="F505" s="42">
        <v>135000</v>
      </c>
      <c r="G505" s="42">
        <v>0</v>
      </c>
      <c r="H505" s="152">
        <v>0</v>
      </c>
      <c r="I505" s="152">
        <v>0</v>
      </c>
      <c r="J505" s="152">
        <v>0</v>
      </c>
      <c r="K505" s="47">
        <v>135000</v>
      </c>
      <c r="L505" s="431">
        <v>710</v>
      </c>
      <c r="M505" s="431">
        <v>40</v>
      </c>
      <c r="N505" s="433">
        <v>0</v>
      </c>
      <c r="O505" s="431">
        <v>750</v>
      </c>
      <c r="P505" s="49" t="s">
        <v>240</v>
      </c>
      <c r="Q505" s="49" t="s">
        <v>220</v>
      </c>
      <c r="R505" s="75">
        <v>21671</v>
      </c>
      <c r="S505" s="416" t="s">
        <v>3068</v>
      </c>
      <c r="T505" s="40" t="s">
        <v>367</v>
      </c>
      <c r="U505" s="1416">
        <v>12</v>
      </c>
      <c r="V505" s="1416">
        <v>12.2</v>
      </c>
      <c r="W505" s="1416" t="s">
        <v>45</v>
      </c>
      <c r="X505" s="238" t="s">
        <v>394</v>
      </c>
      <c r="Y505" s="658" t="s">
        <v>368</v>
      </c>
      <c r="AA505" s="212"/>
      <c r="AB505" s="212"/>
      <c r="AC505" s="212"/>
      <c r="AD505" s="212"/>
      <c r="AE505" s="212"/>
      <c r="AF505" s="212"/>
      <c r="AG505" s="212"/>
    </row>
    <row r="506" spans="1:33" s="213" customFormat="1" ht="121.5" customHeight="1">
      <c r="A506" s="244"/>
      <c r="B506" s="245"/>
      <c r="C506" s="645">
        <v>2</v>
      </c>
      <c r="D506" s="1433">
        <v>14</v>
      </c>
      <c r="E506" s="1434" t="s">
        <v>400</v>
      </c>
      <c r="F506" s="45">
        <v>100000</v>
      </c>
      <c r="G506" s="45">
        <v>0</v>
      </c>
      <c r="H506" s="1435">
        <v>0</v>
      </c>
      <c r="I506" s="1435">
        <v>0</v>
      </c>
      <c r="J506" s="1435">
        <v>0</v>
      </c>
      <c r="K506" s="1070">
        <v>100000</v>
      </c>
      <c r="L506" s="1421">
        <v>319</v>
      </c>
      <c r="M506" s="1421">
        <v>20</v>
      </c>
      <c r="N506" s="1436">
        <v>0</v>
      </c>
      <c r="O506" s="1421">
        <v>339</v>
      </c>
      <c r="P506" s="291" t="s">
        <v>240</v>
      </c>
      <c r="Q506" s="291" t="s">
        <v>220</v>
      </c>
      <c r="R506" s="1285">
        <v>21732</v>
      </c>
      <c r="S506" s="1417" t="s">
        <v>3050</v>
      </c>
      <c r="T506" s="1415" t="s">
        <v>367</v>
      </c>
      <c r="U506" s="1415">
        <v>12</v>
      </c>
      <c r="V506" s="1415">
        <v>12.2</v>
      </c>
      <c r="W506" s="1415" t="s">
        <v>45</v>
      </c>
      <c r="X506" s="800" t="s">
        <v>394</v>
      </c>
      <c r="Y506" s="683" t="s">
        <v>368</v>
      </c>
      <c r="AA506" s="212"/>
      <c r="AB506" s="212"/>
      <c r="AC506" s="212"/>
      <c r="AD506" s="212"/>
      <c r="AE506" s="212"/>
      <c r="AF506" s="212"/>
      <c r="AG506" s="212"/>
    </row>
    <row r="507" spans="1:33" s="213" customFormat="1" ht="121.5" customHeight="1">
      <c r="A507" s="58"/>
      <c r="B507" s="247"/>
      <c r="C507" s="573"/>
      <c r="D507" s="499"/>
      <c r="E507" s="1426"/>
      <c r="F507" s="60"/>
      <c r="G507" s="337"/>
      <c r="H507" s="314"/>
      <c r="I507" s="314"/>
      <c r="J507" s="314"/>
      <c r="K507" s="314"/>
      <c r="L507" s="1422"/>
      <c r="M507" s="1422"/>
      <c r="N507" s="1422"/>
      <c r="O507" s="1422"/>
      <c r="P507" s="59" t="s">
        <v>3438</v>
      </c>
      <c r="Q507" s="51"/>
      <c r="R507" s="1111"/>
      <c r="S507" s="1418"/>
      <c r="T507" s="1416"/>
      <c r="U507" s="1416"/>
      <c r="V507" s="1416"/>
      <c r="W507" s="1416"/>
      <c r="X507" s="801"/>
      <c r="Y507" s="1578"/>
      <c r="AA507" s="212"/>
      <c r="AB507" s="212"/>
      <c r="AC507" s="212"/>
      <c r="AD507" s="212"/>
      <c r="AE507" s="212"/>
      <c r="AF507" s="212"/>
      <c r="AG507" s="212"/>
    </row>
    <row r="508" spans="1:33" s="213" customFormat="1" ht="409.5" customHeight="1">
      <c r="A508" s="55"/>
      <c r="B508" s="56"/>
      <c r="C508" s="766">
        <v>3</v>
      </c>
      <c r="D508" s="490">
        <v>13</v>
      </c>
      <c r="E508" s="533" t="s">
        <v>1562</v>
      </c>
      <c r="F508" s="193"/>
      <c r="G508" s="156">
        <v>50000</v>
      </c>
      <c r="H508" s="193"/>
      <c r="I508" s="193"/>
      <c r="J508" s="193"/>
      <c r="K508" s="193">
        <f>SUM(F508,G508,H508,I508,J508)</f>
        <v>50000</v>
      </c>
      <c r="L508" s="1142">
        <v>25</v>
      </c>
      <c r="M508" s="1142">
        <v>5</v>
      </c>
      <c r="N508" s="1142"/>
      <c r="O508" s="1142">
        <f>SUM(L508:N508)</f>
        <v>30</v>
      </c>
      <c r="P508" s="1144" t="s">
        <v>3439</v>
      </c>
      <c r="Q508" s="1144" t="s">
        <v>3711</v>
      </c>
      <c r="R508" s="154" t="s">
        <v>1241</v>
      </c>
      <c r="S508" s="1143" t="s">
        <v>1563</v>
      </c>
      <c r="T508" s="154" t="s">
        <v>1564</v>
      </c>
      <c r="U508" s="154">
        <v>12</v>
      </c>
      <c r="V508" s="154">
        <v>12.2</v>
      </c>
      <c r="W508" s="154" t="s">
        <v>45</v>
      </c>
      <c r="X508" s="57" t="s">
        <v>221</v>
      </c>
      <c r="Y508" s="658" t="s">
        <v>1434</v>
      </c>
      <c r="AA508" s="212"/>
      <c r="AB508" s="212"/>
      <c r="AC508" s="212"/>
      <c r="AD508" s="212"/>
      <c r="AE508" s="212"/>
      <c r="AF508" s="212"/>
      <c r="AG508" s="212"/>
    </row>
    <row r="509" spans="1:33" s="211" customFormat="1" ht="121.5" customHeight="1">
      <c r="A509" s="55"/>
      <c r="B509" s="56"/>
      <c r="C509" s="766">
        <v>4</v>
      </c>
      <c r="D509" s="522">
        <v>13</v>
      </c>
      <c r="E509" s="508" t="s">
        <v>2481</v>
      </c>
      <c r="F509" s="140">
        <v>18000</v>
      </c>
      <c r="G509" s="161">
        <v>0</v>
      </c>
      <c r="H509" s="161">
        <v>0</v>
      </c>
      <c r="I509" s="161">
        <v>0</v>
      </c>
      <c r="J509" s="161">
        <v>0</v>
      </c>
      <c r="K509" s="38">
        <f>SUM(F509,G509,H509,I509,J509)</f>
        <v>18000</v>
      </c>
      <c r="L509" s="431">
        <v>40</v>
      </c>
      <c r="M509" s="431">
        <v>11</v>
      </c>
      <c r="N509" s="161">
        <v>0</v>
      </c>
      <c r="O509" s="655">
        <v>51</v>
      </c>
      <c r="P509" s="49" t="s">
        <v>2482</v>
      </c>
      <c r="Q509" s="49" t="s">
        <v>220</v>
      </c>
      <c r="R509" s="75">
        <v>21702</v>
      </c>
      <c r="S509" s="416" t="s">
        <v>2483</v>
      </c>
      <c r="T509" s="40" t="s">
        <v>2484</v>
      </c>
      <c r="U509" s="40">
        <v>12</v>
      </c>
      <c r="V509" s="40">
        <v>12.2</v>
      </c>
      <c r="W509" s="40" t="s">
        <v>45</v>
      </c>
      <c r="X509" s="65" t="s">
        <v>221</v>
      </c>
      <c r="Y509" s="415" t="s">
        <v>2479</v>
      </c>
      <c r="Z509" s="210"/>
      <c r="AA509" s="210"/>
      <c r="AB509" s="210"/>
      <c r="AC509" s="210"/>
      <c r="AD509" s="210"/>
      <c r="AE509" s="210"/>
      <c r="AF509" s="210"/>
      <c r="AG509" s="210"/>
    </row>
    <row r="510" spans="1:33" s="213" customFormat="1" ht="173.25" customHeight="1">
      <c r="A510" s="55"/>
      <c r="B510" s="56"/>
      <c r="C510" s="766">
        <v>5</v>
      </c>
      <c r="D510" s="522">
        <v>14</v>
      </c>
      <c r="E510" s="508" t="s">
        <v>2501</v>
      </c>
      <c r="F510" s="140">
        <v>25000</v>
      </c>
      <c r="G510" s="110">
        <v>0</v>
      </c>
      <c r="H510" s="110">
        <v>0</v>
      </c>
      <c r="I510" s="110">
        <v>0</v>
      </c>
      <c r="J510" s="110">
        <v>0</v>
      </c>
      <c r="K510" s="47">
        <f>SUM(F510,G510,H510,I510,J510)</f>
        <v>25000</v>
      </c>
      <c r="L510" s="431">
        <v>300</v>
      </c>
      <c r="M510" s="110">
        <v>0</v>
      </c>
      <c r="N510" s="110">
        <v>0</v>
      </c>
      <c r="O510" s="655">
        <v>300</v>
      </c>
      <c r="P510" s="49" t="s">
        <v>435</v>
      </c>
      <c r="Q510" s="49" t="s">
        <v>290</v>
      </c>
      <c r="R510" s="75">
        <v>21794</v>
      </c>
      <c r="S510" s="416" t="s">
        <v>2502</v>
      </c>
      <c r="T510" s="40" t="s">
        <v>2503</v>
      </c>
      <c r="U510" s="40">
        <v>12</v>
      </c>
      <c r="V510" s="40">
        <v>12.2</v>
      </c>
      <c r="W510" s="40" t="s">
        <v>45</v>
      </c>
      <c r="X510" s="238" t="s">
        <v>221</v>
      </c>
      <c r="Y510" s="415" t="s">
        <v>2479</v>
      </c>
      <c r="AA510" s="212"/>
      <c r="AB510" s="212"/>
      <c r="AC510" s="212"/>
      <c r="AD510" s="212"/>
      <c r="AE510" s="212"/>
      <c r="AF510" s="212"/>
      <c r="AG510" s="212"/>
    </row>
    <row r="511" spans="1:33" s="957" customFormat="1" ht="23.25" customHeight="1">
      <c r="A511" s="1456"/>
      <c r="B511" s="293"/>
      <c r="C511" s="572" t="s">
        <v>31</v>
      </c>
      <c r="D511" s="484" t="s">
        <v>742</v>
      </c>
      <c r="E511" s="485" t="s">
        <v>743</v>
      </c>
      <c r="F511" s="340">
        <f>SUM(F512,F513,F514,F515,F516,F517)</f>
        <v>31300500</v>
      </c>
      <c r="G511" s="340">
        <f t="shared" ref="G511:K511" si="54">SUM(G512,G513,G514,G515,G516,G517)</f>
        <v>145000</v>
      </c>
      <c r="H511" s="340">
        <f t="shared" si="54"/>
        <v>0</v>
      </c>
      <c r="I511" s="340">
        <f t="shared" si="54"/>
        <v>0</v>
      </c>
      <c r="J511" s="340">
        <f t="shared" si="54"/>
        <v>0</v>
      </c>
      <c r="K511" s="340">
        <f t="shared" si="54"/>
        <v>31445500</v>
      </c>
      <c r="L511" s="447"/>
      <c r="M511" s="282"/>
      <c r="N511" s="282"/>
      <c r="O511" s="282"/>
      <c r="P511" s="282"/>
      <c r="Q511" s="283"/>
      <c r="R511" s="281"/>
      <c r="S511" s="338"/>
      <c r="T511" s="281"/>
      <c r="U511" s="339"/>
      <c r="V511" s="339"/>
      <c r="W511" s="339"/>
      <c r="X511" s="339"/>
      <c r="Y511" s="682"/>
      <c r="AA511" s="958"/>
      <c r="AB511" s="958"/>
      <c r="AC511" s="958"/>
      <c r="AD511" s="958"/>
      <c r="AE511" s="958"/>
      <c r="AF511" s="958"/>
      <c r="AG511" s="958"/>
    </row>
    <row r="512" spans="1:33" s="213" customFormat="1" ht="303" customHeight="1">
      <c r="A512" s="58"/>
      <c r="B512" s="247"/>
      <c r="C512" s="827">
        <v>1</v>
      </c>
      <c r="D512" s="1449">
        <v>3</v>
      </c>
      <c r="E512" s="519" t="s">
        <v>1374</v>
      </c>
      <c r="F512" s="334">
        <v>0</v>
      </c>
      <c r="G512" s="1450">
        <v>50000</v>
      </c>
      <c r="H512" s="334">
        <v>0</v>
      </c>
      <c r="I512" s="334">
        <v>0</v>
      </c>
      <c r="J512" s="334">
        <v>0</v>
      </c>
      <c r="K512" s="1451">
        <v>50000</v>
      </c>
      <c r="L512" s="1452">
        <v>100</v>
      </c>
      <c r="M512" s="1452">
        <v>20</v>
      </c>
      <c r="N512" s="1452">
        <v>0</v>
      </c>
      <c r="O512" s="1452">
        <v>120</v>
      </c>
      <c r="P512" s="1453" t="s">
        <v>3264</v>
      </c>
      <c r="Q512" s="1453" t="s">
        <v>3685</v>
      </c>
      <c r="R512" s="1111" t="s">
        <v>3197</v>
      </c>
      <c r="S512" s="1418" t="s">
        <v>1375</v>
      </c>
      <c r="T512" s="1416" t="s">
        <v>1376</v>
      </c>
      <c r="U512" s="1454">
        <v>12</v>
      </c>
      <c r="V512" s="1454">
        <v>12.4</v>
      </c>
      <c r="W512" s="1455" t="s">
        <v>742</v>
      </c>
      <c r="X512" s="1416" t="s">
        <v>221</v>
      </c>
      <c r="Y512" s="1418" t="s">
        <v>1367</v>
      </c>
      <c r="Z512" s="1140"/>
      <c r="AA512" s="1140"/>
      <c r="AB512" s="212"/>
      <c r="AC512" s="212"/>
      <c r="AD512" s="212"/>
      <c r="AE512" s="212"/>
      <c r="AF512" s="212"/>
      <c r="AG512" s="212"/>
    </row>
    <row r="513" spans="1:33" s="134" customFormat="1" ht="115.5" customHeight="1">
      <c r="A513" s="55"/>
      <c r="B513" s="56"/>
      <c r="C513" s="766">
        <v>2</v>
      </c>
      <c r="D513" s="489">
        <v>1</v>
      </c>
      <c r="E513" s="454" t="s">
        <v>830</v>
      </c>
      <c r="F513" s="70">
        <v>0</v>
      </c>
      <c r="G513" s="72">
        <v>30000</v>
      </c>
      <c r="H513" s="70">
        <v>0</v>
      </c>
      <c r="I513" s="70">
        <v>0</v>
      </c>
      <c r="J513" s="70">
        <v>0</v>
      </c>
      <c r="K513" s="38">
        <v>30000</v>
      </c>
      <c r="L513" s="440">
        <v>200</v>
      </c>
      <c r="M513" s="440">
        <v>0</v>
      </c>
      <c r="N513" s="440">
        <v>200</v>
      </c>
      <c r="O513" s="440">
        <v>400</v>
      </c>
      <c r="P513" s="415" t="s">
        <v>240</v>
      </c>
      <c r="Q513" s="66" t="s">
        <v>220</v>
      </c>
      <c r="R513" s="234">
        <v>21551</v>
      </c>
      <c r="S513" s="415" t="s">
        <v>831</v>
      </c>
      <c r="T513" s="65" t="s">
        <v>832</v>
      </c>
      <c r="U513" s="1454">
        <v>12</v>
      </c>
      <c r="V513" s="1454">
        <v>12.4</v>
      </c>
      <c r="W513" s="1455" t="s">
        <v>742</v>
      </c>
      <c r="X513" s="799" t="s">
        <v>221</v>
      </c>
      <c r="Y513" s="415" t="s">
        <v>3117</v>
      </c>
      <c r="AA513" s="133"/>
      <c r="AB513" s="133"/>
      <c r="AC513" s="133"/>
      <c r="AD513" s="133"/>
      <c r="AE513" s="133"/>
      <c r="AF513" s="133"/>
      <c r="AG513" s="133"/>
    </row>
    <row r="514" spans="1:33" s="213" customFormat="1" ht="111.75" customHeight="1">
      <c r="A514" s="55"/>
      <c r="B514" s="56"/>
      <c r="C514" s="766">
        <v>3</v>
      </c>
      <c r="D514" s="489">
        <v>7</v>
      </c>
      <c r="E514" s="482" t="s">
        <v>835</v>
      </c>
      <c r="F514" s="70">
        <v>0</v>
      </c>
      <c r="G514" s="72">
        <v>15000</v>
      </c>
      <c r="H514" s="70">
        <v>0</v>
      </c>
      <c r="I514" s="70">
        <v>0</v>
      </c>
      <c r="J514" s="70">
        <v>0</v>
      </c>
      <c r="K514" s="38">
        <v>15000</v>
      </c>
      <c r="L514" s="440">
        <v>90</v>
      </c>
      <c r="M514" s="440">
        <v>8</v>
      </c>
      <c r="N514" s="440">
        <v>2</v>
      </c>
      <c r="O514" s="440">
        <v>100</v>
      </c>
      <c r="P514" s="415" t="s">
        <v>240</v>
      </c>
      <c r="Q514" s="66" t="s">
        <v>220</v>
      </c>
      <c r="R514" s="234">
        <v>21671</v>
      </c>
      <c r="S514" s="415" t="s">
        <v>836</v>
      </c>
      <c r="T514" s="65" t="s">
        <v>834</v>
      </c>
      <c r="U514" s="1454">
        <v>12</v>
      </c>
      <c r="V514" s="1454">
        <v>12.4</v>
      </c>
      <c r="W514" s="1455" t="s">
        <v>742</v>
      </c>
      <c r="X514" s="238" t="s">
        <v>221</v>
      </c>
      <c r="Y514" s="415" t="s">
        <v>3117</v>
      </c>
      <c r="AA514" s="212"/>
      <c r="AB514" s="212"/>
      <c r="AC514" s="212"/>
      <c r="AD514" s="212"/>
      <c r="AE514" s="212"/>
      <c r="AF514" s="212"/>
      <c r="AG514" s="212"/>
    </row>
    <row r="515" spans="1:33" s="213" customFormat="1" ht="117.75" customHeight="1">
      <c r="A515" s="55"/>
      <c r="B515" s="56"/>
      <c r="C515" s="766">
        <v>4</v>
      </c>
      <c r="D515" s="489">
        <v>11</v>
      </c>
      <c r="E515" s="454" t="s">
        <v>1165</v>
      </c>
      <c r="F515" s="110">
        <v>0</v>
      </c>
      <c r="G515" s="113">
        <v>20000</v>
      </c>
      <c r="H515" s="110">
        <v>0</v>
      </c>
      <c r="I515" s="110">
        <v>0</v>
      </c>
      <c r="J515" s="110">
        <v>0</v>
      </c>
      <c r="K515" s="110">
        <v>20000</v>
      </c>
      <c r="L515" s="71">
        <v>70</v>
      </c>
      <c r="M515" s="71">
        <v>30</v>
      </c>
      <c r="N515" s="71">
        <v>0</v>
      </c>
      <c r="O515" s="71">
        <v>100</v>
      </c>
      <c r="P515" s="415" t="s">
        <v>240</v>
      </c>
      <c r="Q515" s="66" t="s">
        <v>220</v>
      </c>
      <c r="R515" s="184" t="s">
        <v>1157</v>
      </c>
      <c r="S515" s="955" t="s">
        <v>1166</v>
      </c>
      <c r="T515" s="184" t="s">
        <v>1167</v>
      </c>
      <c r="U515" s="1454">
        <v>12</v>
      </c>
      <c r="V515" s="1454">
        <v>12.4</v>
      </c>
      <c r="W515" s="1455" t="s">
        <v>742</v>
      </c>
      <c r="X515" s="238" t="s">
        <v>221</v>
      </c>
      <c r="Y515" s="415" t="s">
        <v>1078</v>
      </c>
      <c r="AA515" s="212"/>
      <c r="AB515" s="212"/>
      <c r="AC515" s="212"/>
      <c r="AD515" s="212"/>
      <c r="AE515" s="212"/>
      <c r="AF515" s="212"/>
      <c r="AG515" s="212"/>
    </row>
    <row r="516" spans="1:33" s="213" customFormat="1" ht="69.75">
      <c r="A516" s="55"/>
      <c r="B516" s="56"/>
      <c r="C516" s="766">
        <v>5</v>
      </c>
      <c r="D516" s="521">
        <v>5</v>
      </c>
      <c r="E516" s="389" t="s">
        <v>2490</v>
      </c>
      <c r="F516" s="110">
        <v>0</v>
      </c>
      <c r="G516" s="169">
        <v>30000</v>
      </c>
      <c r="H516" s="110">
        <v>0</v>
      </c>
      <c r="I516" s="110">
        <v>0</v>
      </c>
      <c r="J516" s="110">
        <v>0</v>
      </c>
      <c r="K516" s="47">
        <f>SUM(F516,G516,H516,I516,J516)</f>
        <v>30000</v>
      </c>
      <c r="L516" s="431">
        <v>700</v>
      </c>
      <c r="M516" s="431">
        <v>80</v>
      </c>
      <c r="N516" s="431">
        <v>120</v>
      </c>
      <c r="O516" s="655">
        <v>900</v>
      </c>
      <c r="P516" s="49" t="s">
        <v>2491</v>
      </c>
      <c r="Q516" s="49" t="s">
        <v>2492</v>
      </c>
      <c r="R516" s="75">
        <v>21520</v>
      </c>
      <c r="S516" s="416" t="s">
        <v>2493</v>
      </c>
      <c r="T516" s="40" t="s">
        <v>2494</v>
      </c>
      <c r="U516" s="1454">
        <v>12</v>
      </c>
      <c r="V516" s="1454">
        <v>12.4</v>
      </c>
      <c r="W516" s="1455" t="s">
        <v>742</v>
      </c>
      <c r="X516" s="238" t="s">
        <v>221</v>
      </c>
      <c r="Y516" s="415" t="s">
        <v>2479</v>
      </c>
      <c r="AA516" s="212"/>
      <c r="AB516" s="212"/>
      <c r="AC516" s="212"/>
      <c r="AD516" s="212"/>
      <c r="AE516" s="212"/>
      <c r="AF516" s="212"/>
      <c r="AG516" s="212"/>
    </row>
    <row r="517" spans="1:33" s="959" customFormat="1" ht="46.5">
      <c r="A517" s="767"/>
      <c r="B517" s="768"/>
      <c r="C517" s="1610">
        <v>6</v>
      </c>
      <c r="D517" s="1706"/>
      <c r="E517" s="1707" t="s">
        <v>3839</v>
      </c>
      <c r="F517" s="1708">
        <v>31300500</v>
      </c>
      <c r="G517" s="1709">
        <v>0</v>
      </c>
      <c r="H517" s="1709">
        <v>0</v>
      </c>
      <c r="I517" s="1709">
        <v>0</v>
      </c>
      <c r="J517" s="1709">
        <v>0</v>
      </c>
      <c r="K517" s="1709">
        <f>SUM(F517,G517,I517,H517,J517)</f>
        <v>31300500</v>
      </c>
      <c r="L517" s="1709">
        <v>0</v>
      </c>
      <c r="M517" s="1709">
        <v>0</v>
      </c>
      <c r="N517" s="1709">
        <v>0</v>
      </c>
      <c r="O517" s="1709">
        <v>0</v>
      </c>
      <c r="P517" s="1709">
        <v>0</v>
      </c>
      <c r="Q517" s="1709">
        <v>0</v>
      </c>
      <c r="R517" s="1710">
        <v>0</v>
      </c>
      <c r="S517" s="1711"/>
      <c r="T517" s="1712"/>
      <c r="U517" s="1712"/>
      <c r="V517" s="1712"/>
      <c r="W517" s="1712"/>
      <c r="X517" s="1713"/>
      <c r="Y517" s="1711" t="s">
        <v>3326</v>
      </c>
      <c r="AA517" s="960"/>
      <c r="AB517" s="960"/>
      <c r="AC517" s="960"/>
      <c r="AD517" s="960"/>
      <c r="AE517" s="960"/>
      <c r="AF517" s="960"/>
      <c r="AG517" s="960"/>
    </row>
    <row r="518" spans="1:33" s="6" customFormat="1" ht="23.25" customHeight="1">
      <c r="A518" s="961">
        <v>1.2</v>
      </c>
      <c r="B518" s="962" t="s">
        <v>3170</v>
      </c>
      <c r="C518" s="963"/>
      <c r="D518" s="964"/>
      <c r="E518" s="965"/>
      <c r="F518" s="966">
        <f t="shared" ref="F518:K518" si="55">SUM(F519)</f>
        <v>27176110</v>
      </c>
      <c r="G518" s="966">
        <f t="shared" si="55"/>
        <v>34008000</v>
      </c>
      <c r="H518" s="966">
        <f t="shared" si="55"/>
        <v>273000</v>
      </c>
      <c r="I518" s="966">
        <f t="shared" si="55"/>
        <v>1009800</v>
      </c>
      <c r="J518" s="966">
        <f t="shared" si="55"/>
        <v>195000</v>
      </c>
      <c r="K518" s="966">
        <f t="shared" si="55"/>
        <v>62661910</v>
      </c>
      <c r="L518" s="967"/>
      <c r="M518" s="968"/>
      <c r="N518" s="968"/>
      <c r="O518" s="968"/>
      <c r="P518" s="968"/>
      <c r="Q518" s="969"/>
      <c r="R518" s="1407"/>
      <c r="S518" s="970"/>
      <c r="T518" s="970"/>
      <c r="U518" s="970"/>
      <c r="V518" s="970"/>
      <c r="W518" s="970"/>
      <c r="X518" s="970"/>
      <c r="Y518" s="971"/>
    </row>
    <row r="519" spans="1:33" s="225" customFormat="1" ht="24" customHeight="1">
      <c r="A519" s="458"/>
      <c r="B519" s="459"/>
      <c r="C519" s="597" t="s">
        <v>3171</v>
      </c>
      <c r="D519" s="537"/>
      <c r="E519" s="555"/>
      <c r="F519" s="356">
        <f t="shared" ref="F519:K519" si="56">SUM(F520,F522,F536,F547,F579,F583)</f>
        <v>27176110</v>
      </c>
      <c r="G519" s="356">
        <f t="shared" si="56"/>
        <v>34008000</v>
      </c>
      <c r="H519" s="356">
        <f t="shared" si="56"/>
        <v>273000</v>
      </c>
      <c r="I519" s="356">
        <f t="shared" si="56"/>
        <v>1009800</v>
      </c>
      <c r="J519" s="356">
        <f t="shared" si="56"/>
        <v>195000</v>
      </c>
      <c r="K519" s="356">
        <f t="shared" si="56"/>
        <v>62661910</v>
      </c>
      <c r="L519" s="457"/>
      <c r="M519" s="356"/>
      <c r="N519" s="356"/>
      <c r="O519" s="356"/>
      <c r="P519" s="356"/>
      <c r="Q519" s="376"/>
      <c r="R519" s="362"/>
      <c r="S519" s="377"/>
      <c r="T519" s="362"/>
      <c r="U519" s="365"/>
      <c r="V519" s="365"/>
      <c r="W519" s="365"/>
      <c r="X519" s="365"/>
      <c r="Y519" s="677"/>
      <c r="AA519" s="224"/>
      <c r="AB519" s="224"/>
      <c r="AC519" s="224"/>
      <c r="AD519" s="224"/>
      <c r="AE519" s="224"/>
      <c r="AF519" s="224"/>
      <c r="AG519" s="224"/>
    </row>
    <row r="520" spans="1:33" s="208" customFormat="1" ht="24" customHeight="1">
      <c r="A520" s="323"/>
      <c r="B520" s="324"/>
      <c r="C520" s="579" t="s">
        <v>20</v>
      </c>
      <c r="D520" s="539" t="s">
        <v>627</v>
      </c>
      <c r="E520" s="540" t="s">
        <v>306</v>
      </c>
      <c r="F520" s="282">
        <f t="shared" ref="F520" si="57">SUM(F521)</f>
        <v>0</v>
      </c>
      <c r="G520" s="282">
        <f t="shared" ref="G520" si="58">SUM(G521)</f>
        <v>80000</v>
      </c>
      <c r="H520" s="282">
        <f t="shared" ref="H520" si="59">SUM(H521)</f>
        <v>0</v>
      </c>
      <c r="I520" s="282">
        <f t="shared" ref="I520" si="60">SUM(I521)</f>
        <v>0</v>
      </c>
      <c r="J520" s="282">
        <f t="shared" ref="J520" si="61">SUM(J521)</f>
        <v>0</v>
      </c>
      <c r="K520" s="282">
        <f t="shared" ref="K520" si="62">SUM(K521)</f>
        <v>80000</v>
      </c>
      <c r="L520" s="441"/>
      <c r="M520" s="282"/>
      <c r="N520" s="282"/>
      <c r="O520" s="282"/>
      <c r="P520" s="282"/>
      <c r="Q520" s="318"/>
      <c r="R520" s="319"/>
      <c r="S520" s="320"/>
      <c r="T520" s="319"/>
      <c r="U520" s="321"/>
      <c r="V520" s="321"/>
      <c r="W520" s="321"/>
      <c r="X520" s="321"/>
      <c r="Y520" s="280"/>
      <c r="AA520" s="207"/>
      <c r="AB520" s="207"/>
      <c r="AC520" s="207"/>
      <c r="AD520" s="207"/>
      <c r="AE520" s="207"/>
      <c r="AF520" s="207"/>
      <c r="AG520" s="207"/>
    </row>
    <row r="521" spans="1:33" s="208" customFormat="1" ht="111.75" customHeight="1">
      <c r="A521" s="767"/>
      <c r="B521" s="768"/>
      <c r="C521" s="769">
        <v>1</v>
      </c>
      <c r="D521" s="1017">
        <v>1</v>
      </c>
      <c r="E521" s="1018" t="s">
        <v>3821</v>
      </c>
      <c r="F521" s="1178">
        <v>0</v>
      </c>
      <c r="G521" s="916">
        <v>80000</v>
      </c>
      <c r="H521" s="1178">
        <v>0</v>
      </c>
      <c r="I521" s="1178">
        <v>0</v>
      </c>
      <c r="J521" s="1178">
        <v>0</v>
      </c>
      <c r="K521" s="924">
        <f>SUM(F521,G521,H521,I521,J521)</f>
        <v>80000</v>
      </c>
      <c r="L521" s="1007">
        <v>0</v>
      </c>
      <c r="M521" s="1007">
        <v>73</v>
      </c>
      <c r="N521" s="1007">
        <v>0</v>
      </c>
      <c r="O521" s="1007">
        <f>SUM(L521,M521,N521)</f>
        <v>73</v>
      </c>
      <c r="P521" s="920" t="s">
        <v>240</v>
      </c>
      <c r="Q521" s="920" t="s">
        <v>2457</v>
      </c>
      <c r="R521" s="1408" t="s">
        <v>1170</v>
      </c>
      <c r="S521" s="921" t="s">
        <v>2468</v>
      </c>
      <c r="T521" s="922" t="s">
        <v>2459</v>
      </c>
      <c r="U521" s="922">
        <v>5</v>
      </c>
      <c r="V521" s="922">
        <v>5.0999999999999996</v>
      </c>
      <c r="W521" s="922" t="s">
        <v>627</v>
      </c>
      <c r="X521" s="956" t="s">
        <v>221</v>
      </c>
      <c r="Y521" s="921" t="s">
        <v>2460</v>
      </c>
      <c r="AA521" s="207"/>
      <c r="AB521" s="207"/>
      <c r="AC521" s="207"/>
      <c r="AD521" s="207"/>
      <c r="AE521" s="207"/>
      <c r="AF521" s="207"/>
      <c r="AG521" s="207"/>
    </row>
    <row r="522" spans="1:33" s="208" customFormat="1" ht="23.25" customHeight="1">
      <c r="A522" s="323"/>
      <c r="B522" s="324"/>
      <c r="C522" s="700" t="s">
        <v>23</v>
      </c>
      <c r="D522" s="539" t="s">
        <v>27</v>
      </c>
      <c r="E522" s="540" t="s">
        <v>47</v>
      </c>
      <c r="F522" s="282">
        <f t="shared" ref="F522" si="63">SUM(F523,F524,F525,F526,F527,F528,F529,F530,F531,F532,F533,F534,F535)</f>
        <v>652200</v>
      </c>
      <c r="G522" s="282">
        <f t="shared" ref="G522" si="64">SUM(G523,G524,G525,G526,G527,G528,G529,G530,G531,G532,G533,G534,G535)</f>
        <v>199000</v>
      </c>
      <c r="H522" s="282">
        <f t="shared" ref="H522" si="65">SUM(H523,H524,H525,H526,H527,H528,H529,H530,H531,H532,H533,H534,H535)</f>
        <v>213000</v>
      </c>
      <c r="I522" s="282">
        <f t="shared" ref="I522" si="66">SUM(I523,I524,I525,I526,I527,I528,I529,I530,I531,I532,I533,I534,I535)</f>
        <v>0</v>
      </c>
      <c r="J522" s="282">
        <f t="shared" ref="J522" si="67">SUM(J523,J524,J525,J526,J527,J528,J529,J530,J531,J532,J533,J534,J535)</f>
        <v>0</v>
      </c>
      <c r="K522" s="282">
        <f t="shared" ref="K522" si="68">SUM(K523,K524,K525,K526,K527,K528,K529,K530,K531,K532,K533,K534,K535)</f>
        <v>1064200</v>
      </c>
      <c r="L522" s="441"/>
      <c r="M522" s="282"/>
      <c r="N522" s="282"/>
      <c r="O522" s="282"/>
      <c r="P522" s="282"/>
      <c r="Q522" s="318"/>
      <c r="R522" s="319"/>
      <c r="S522" s="320"/>
      <c r="T522" s="319"/>
      <c r="U522" s="321"/>
      <c r="V522" s="321"/>
      <c r="W522" s="321"/>
      <c r="X522" s="321"/>
      <c r="Y522" s="682"/>
      <c r="AA522" s="207"/>
      <c r="AB522" s="207"/>
      <c r="AC522" s="207"/>
      <c r="AD522" s="207"/>
      <c r="AE522" s="207"/>
      <c r="AF522" s="207"/>
      <c r="AG522" s="207"/>
    </row>
    <row r="523" spans="1:33" s="211" customFormat="1" ht="111.75" customHeight="1">
      <c r="A523" s="58"/>
      <c r="B523" s="871"/>
      <c r="C523" s="833">
        <v>1</v>
      </c>
      <c r="D523" s="557">
        <v>20</v>
      </c>
      <c r="E523" s="873" t="s">
        <v>3822</v>
      </c>
      <c r="F523" s="68">
        <v>0</v>
      </c>
      <c r="G523" s="202">
        <v>12500</v>
      </c>
      <c r="H523" s="859">
        <v>0</v>
      </c>
      <c r="I523" s="859">
        <v>0</v>
      </c>
      <c r="J523" s="859">
        <v>0</v>
      </c>
      <c r="K523" s="859">
        <f>SUM(F523,G523,H523,I523,J523)</f>
        <v>12500</v>
      </c>
      <c r="L523" s="858">
        <v>0</v>
      </c>
      <c r="M523" s="429">
        <v>25</v>
      </c>
      <c r="N523" s="858">
        <v>0</v>
      </c>
      <c r="O523" s="429">
        <f>SUM(L523:N523)</f>
        <v>25</v>
      </c>
      <c r="P523" s="878" t="s">
        <v>240</v>
      </c>
      <c r="Q523" s="878" t="s">
        <v>220</v>
      </c>
      <c r="R523" s="998">
        <v>21732</v>
      </c>
      <c r="S523" s="216" t="s">
        <v>226</v>
      </c>
      <c r="T523" s="204" t="s">
        <v>227</v>
      </c>
      <c r="U523" s="40">
        <v>5</v>
      </c>
      <c r="V523" s="40">
        <v>5.2</v>
      </c>
      <c r="W523" s="40" t="s">
        <v>27</v>
      </c>
      <c r="X523" s="204" t="s">
        <v>221</v>
      </c>
      <c r="Y523" s="803" t="s">
        <v>863</v>
      </c>
      <c r="Z523" s="210"/>
      <c r="AA523" s="210"/>
      <c r="AB523" s="210"/>
      <c r="AC523" s="210"/>
      <c r="AD523" s="210"/>
      <c r="AE523" s="210"/>
      <c r="AF523" s="210"/>
      <c r="AG523" s="210"/>
    </row>
    <row r="524" spans="1:33" s="208" customFormat="1" ht="128.25" customHeight="1">
      <c r="A524" s="33"/>
      <c r="B524" s="34"/>
      <c r="C524" s="766">
        <v>2</v>
      </c>
      <c r="D524" s="487">
        <v>31</v>
      </c>
      <c r="E524" s="389" t="s">
        <v>3823</v>
      </c>
      <c r="F524" s="42">
        <v>250000</v>
      </c>
      <c r="G524" s="38">
        <v>0</v>
      </c>
      <c r="H524" s="38">
        <v>0</v>
      </c>
      <c r="I524" s="38">
        <v>0</v>
      </c>
      <c r="J524" s="38">
        <v>0</v>
      </c>
      <c r="K524" s="38">
        <v>250000</v>
      </c>
      <c r="L524" s="430">
        <v>0</v>
      </c>
      <c r="M524" s="431">
        <v>55</v>
      </c>
      <c r="N524" s="430">
        <v>0</v>
      </c>
      <c r="O524" s="431">
        <v>55</v>
      </c>
      <c r="P524" s="49" t="s">
        <v>240</v>
      </c>
      <c r="Q524" s="49" t="s">
        <v>220</v>
      </c>
      <c r="R524" s="75">
        <v>21702</v>
      </c>
      <c r="S524" s="416" t="s">
        <v>226</v>
      </c>
      <c r="T524" s="40" t="s">
        <v>227</v>
      </c>
      <c r="U524" s="40">
        <v>5</v>
      </c>
      <c r="V524" s="40">
        <v>5.2</v>
      </c>
      <c r="W524" s="40" t="s">
        <v>27</v>
      </c>
      <c r="X524" s="238" t="s">
        <v>221</v>
      </c>
      <c r="Y524" s="658" t="s">
        <v>863</v>
      </c>
      <c r="AA524" s="207"/>
      <c r="AB524" s="207"/>
      <c r="AC524" s="207"/>
      <c r="AD524" s="207"/>
      <c r="AE524" s="207"/>
      <c r="AF524" s="207"/>
      <c r="AG524" s="207"/>
    </row>
    <row r="525" spans="1:33" s="208" customFormat="1" ht="128.25" customHeight="1">
      <c r="A525" s="33"/>
      <c r="B525" s="34"/>
      <c r="C525" s="766">
        <v>3</v>
      </c>
      <c r="D525" s="492">
        <v>12</v>
      </c>
      <c r="E525" s="478" t="s">
        <v>628</v>
      </c>
      <c r="F525" s="42">
        <v>73000</v>
      </c>
      <c r="G525" s="42">
        <v>0</v>
      </c>
      <c r="H525" s="1250">
        <v>0</v>
      </c>
      <c r="I525" s="1250">
        <v>0</v>
      </c>
      <c r="J525" s="1250">
        <v>0</v>
      </c>
      <c r="K525" s="425">
        <v>73000</v>
      </c>
      <c r="L525" s="183" t="s">
        <v>525</v>
      </c>
      <c r="M525" s="183">
        <v>94</v>
      </c>
      <c r="N525" s="183">
        <v>6</v>
      </c>
      <c r="O525" s="183">
        <v>100</v>
      </c>
      <c r="P525" s="49" t="s">
        <v>526</v>
      </c>
      <c r="Q525" s="49" t="s">
        <v>220</v>
      </c>
      <c r="R525" s="75">
        <v>21732</v>
      </c>
      <c r="S525" s="416" t="s">
        <v>629</v>
      </c>
      <c r="T525" s="702" t="s">
        <v>630</v>
      </c>
      <c r="U525" s="40">
        <v>5</v>
      </c>
      <c r="V525" s="40">
        <v>5.2</v>
      </c>
      <c r="W525" s="40" t="s">
        <v>27</v>
      </c>
      <c r="X525" s="238" t="s">
        <v>394</v>
      </c>
      <c r="Y525" s="658" t="s">
        <v>536</v>
      </c>
      <c r="AA525" s="207"/>
      <c r="AB525" s="207"/>
      <c r="AC525" s="207"/>
      <c r="AD525" s="207"/>
      <c r="AE525" s="207"/>
      <c r="AF525" s="207"/>
      <c r="AG525" s="207"/>
    </row>
    <row r="526" spans="1:33" s="208" customFormat="1" ht="170.25" customHeight="1">
      <c r="A526" s="33"/>
      <c r="B526" s="34"/>
      <c r="C526" s="766">
        <v>4</v>
      </c>
      <c r="D526" s="489">
        <v>10</v>
      </c>
      <c r="E526" s="478" t="s">
        <v>632</v>
      </c>
      <c r="F526" s="42">
        <v>234200</v>
      </c>
      <c r="G526" s="72">
        <v>0</v>
      </c>
      <c r="H526" s="183" t="s">
        <v>525</v>
      </c>
      <c r="I526" s="183" t="s">
        <v>525</v>
      </c>
      <c r="J526" s="183" t="s">
        <v>525</v>
      </c>
      <c r="K526" s="425">
        <v>234200</v>
      </c>
      <c r="L526" s="183" t="s">
        <v>525</v>
      </c>
      <c r="M526" s="183">
        <v>20</v>
      </c>
      <c r="N526" s="183" t="s">
        <v>525</v>
      </c>
      <c r="O526" s="183">
        <v>20</v>
      </c>
      <c r="P526" s="49" t="s">
        <v>398</v>
      </c>
      <c r="Q526" s="49" t="s">
        <v>303</v>
      </c>
      <c r="R526" s="75">
        <v>21702</v>
      </c>
      <c r="S526" s="416" t="s">
        <v>633</v>
      </c>
      <c r="T526" s="702" t="s">
        <v>590</v>
      </c>
      <c r="U526" s="40">
        <v>5</v>
      </c>
      <c r="V526" s="40">
        <v>5.2</v>
      </c>
      <c r="W526" s="40" t="s">
        <v>27</v>
      </c>
      <c r="X526" s="238" t="s">
        <v>221</v>
      </c>
      <c r="Y526" s="658" t="s">
        <v>536</v>
      </c>
      <c r="AA526" s="207"/>
      <c r="AB526" s="207"/>
      <c r="AC526" s="207"/>
      <c r="AD526" s="207"/>
      <c r="AE526" s="207"/>
      <c r="AF526" s="207"/>
      <c r="AG526" s="207"/>
    </row>
    <row r="527" spans="1:33" s="208" customFormat="1" ht="122.25" customHeight="1">
      <c r="A527" s="33"/>
      <c r="B527" s="34"/>
      <c r="C527" s="766">
        <v>5</v>
      </c>
      <c r="D527" s="489">
        <v>22</v>
      </c>
      <c r="E527" s="478" t="s">
        <v>638</v>
      </c>
      <c r="F527" s="42">
        <v>60000</v>
      </c>
      <c r="G527" s="72">
        <v>0</v>
      </c>
      <c r="H527" s="183" t="s">
        <v>525</v>
      </c>
      <c r="I527" s="183" t="s">
        <v>525</v>
      </c>
      <c r="J527" s="183" t="s">
        <v>525</v>
      </c>
      <c r="K527" s="425">
        <v>60000</v>
      </c>
      <c r="L527" s="183" t="s">
        <v>525</v>
      </c>
      <c r="M527" s="183">
        <v>77</v>
      </c>
      <c r="N527" s="183">
        <v>3</v>
      </c>
      <c r="O527" s="183">
        <v>80</v>
      </c>
      <c r="P527" s="49" t="s">
        <v>526</v>
      </c>
      <c r="Q527" s="49" t="s">
        <v>220</v>
      </c>
      <c r="R527" s="75">
        <v>21702</v>
      </c>
      <c r="S527" s="416" t="s">
        <v>527</v>
      </c>
      <c r="T527" s="702" t="s">
        <v>528</v>
      </c>
      <c r="U527" s="40">
        <v>5</v>
      </c>
      <c r="V527" s="40">
        <v>5.2</v>
      </c>
      <c r="W527" s="40" t="s">
        <v>27</v>
      </c>
      <c r="X527" s="238" t="s">
        <v>221</v>
      </c>
      <c r="Y527" s="658" t="s">
        <v>536</v>
      </c>
      <c r="AA527" s="207"/>
      <c r="AB527" s="207"/>
      <c r="AC527" s="207"/>
      <c r="AD527" s="207"/>
      <c r="AE527" s="207"/>
      <c r="AF527" s="207"/>
      <c r="AG527" s="207"/>
    </row>
    <row r="528" spans="1:33" s="208" customFormat="1" ht="114" customHeight="1">
      <c r="A528" s="33"/>
      <c r="B528" s="34"/>
      <c r="C528" s="766">
        <v>6</v>
      </c>
      <c r="D528" s="489">
        <v>11</v>
      </c>
      <c r="E528" s="482" t="s">
        <v>855</v>
      </c>
      <c r="F528" s="42">
        <v>30000</v>
      </c>
      <c r="G528" s="93">
        <v>0</v>
      </c>
      <c r="H528" s="70">
        <v>0</v>
      </c>
      <c r="I528" s="70">
        <v>0</v>
      </c>
      <c r="J528" s="70">
        <v>0</v>
      </c>
      <c r="K528" s="38">
        <v>30000</v>
      </c>
      <c r="L528" s="440">
        <v>0</v>
      </c>
      <c r="M528" s="440">
        <v>20</v>
      </c>
      <c r="N528" s="440">
        <v>0</v>
      </c>
      <c r="O528" s="440">
        <v>20</v>
      </c>
      <c r="P528" s="415" t="s">
        <v>240</v>
      </c>
      <c r="Q528" s="66" t="s">
        <v>220</v>
      </c>
      <c r="R528" s="234">
        <v>21520</v>
      </c>
      <c r="S528" s="415" t="s">
        <v>856</v>
      </c>
      <c r="T528" s="65" t="s">
        <v>857</v>
      </c>
      <c r="U528" s="40">
        <v>5</v>
      </c>
      <c r="V528" s="40">
        <v>5.2</v>
      </c>
      <c r="W528" s="40" t="s">
        <v>27</v>
      </c>
      <c r="X528" s="795" t="s">
        <v>221</v>
      </c>
      <c r="Y528" s="415" t="s">
        <v>3117</v>
      </c>
      <c r="AA528" s="207"/>
      <c r="AB528" s="207"/>
      <c r="AC528" s="207"/>
      <c r="AD528" s="207"/>
      <c r="AE528" s="207"/>
      <c r="AF528" s="207"/>
      <c r="AG528" s="207"/>
    </row>
    <row r="529" spans="1:33" s="208" customFormat="1" ht="114" customHeight="1">
      <c r="A529" s="33"/>
      <c r="B529" s="34"/>
      <c r="C529" s="766">
        <v>7</v>
      </c>
      <c r="D529" s="505">
        <v>19</v>
      </c>
      <c r="E529" s="482" t="s">
        <v>986</v>
      </c>
      <c r="F529" s="156">
        <v>0</v>
      </c>
      <c r="G529" s="72">
        <v>30000</v>
      </c>
      <c r="H529" s="156">
        <v>0</v>
      </c>
      <c r="I529" s="156">
        <v>0</v>
      </c>
      <c r="J529" s="156">
        <v>0</v>
      </c>
      <c r="K529" s="156">
        <v>30000</v>
      </c>
      <c r="L529" s="71">
        <v>30</v>
      </c>
      <c r="M529" s="71">
        <v>0</v>
      </c>
      <c r="N529" s="444">
        <v>0</v>
      </c>
      <c r="O529" s="71">
        <v>30</v>
      </c>
      <c r="P529" s="416" t="s">
        <v>240</v>
      </c>
      <c r="Q529" s="416" t="s">
        <v>220</v>
      </c>
      <c r="R529" s="234">
        <v>21671</v>
      </c>
      <c r="S529" s="415" t="s">
        <v>969</v>
      </c>
      <c r="T529" s="184" t="s">
        <v>979</v>
      </c>
      <c r="U529" s="40">
        <v>5</v>
      </c>
      <c r="V529" s="40">
        <v>5.2</v>
      </c>
      <c r="W529" s="40" t="s">
        <v>27</v>
      </c>
      <c r="X529" s="702" t="s">
        <v>221</v>
      </c>
      <c r="Y529" s="416" t="s">
        <v>3032</v>
      </c>
      <c r="AA529" s="207"/>
      <c r="AB529" s="207"/>
      <c r="AC529" s="207"/>
      <c r="AD529" s="207"/>
      <c r="AE529" s="207"/>
      <c r="AF529" s="207"/>
      <c r="AG529" s="207"/>
    </row>
    <row r="530" spans="1:33" s="208" customFormat="1" ht="264.75" customHeight="1">
      <c r="A530" s="33"/>
      <c r="B530" s="34"/>
      <c r="C530" s="766">
        <v>8</v>
      </c>
      <c r="D530" s="489">
        <v>2</v>
      </c>
      <c r="E530" s="454" t="s">
        <v>1302</v>
      </c>
      <c r="F530" s="54">
        <v>0</v>
      </c>
      <c r="G530" s="113">
        <v>10000</v>
      </c>
      <c r="H530" s="54">
        <v>0</v>
      </c>
      <c r="I530" s="54">
        <v>0</v>
      </c>
      <c r="J530" s="54">
        <v>0</v>
      </c>
      <c r="K530" s="54">
        <v>10000</v>
      </c>
      <c r="L530" s="435">
        <v>0</v>
      </c>
      <c r="M530" s="435">
        <v>30</v>
      </c>
      <c r="N530" s="435">
        <v>0</v>
      </c>
      <c r="O530" s="435">
        <v>30</v>
      </c>
      <c r="P530" s="49" t="s">
        <v>3489</v>
      </c>
      <c r="Q530" s="49" t="s">
        <v>3490</v>
      </c>
      <c r="R530" s="75">
        <v>21610</v>
      </c>
      <c r="S530" s="416" t="s">
        <v>1303</v>
      </c>
      <c r="T530" s="40" t="s">
        <v>1304</v>
      </c>
      <c r="U530" s="40">
        <v>5</v>
      </c>
      <c r="V530" s="40">
        <v>5.2</v>
      </c>
      <c r="W530" s="40" t="s">
        <v>27</v>
      </c>
      <c r="X530" s="238" t="s">
        <v>394</v>
      </c>
      <c r="Y530" s="416" t="s">
        <v>1245</v>
      </c>
      <c r="AA530" s="207"/>
      <c r="AB530" s="207"/>
      <c r="AC530" s="207"/>
      <c r="AD530" s="207"/>
      <c r="AE530" s="207"/>
      <c r="AF530" s="207"/>
      <c r="AG530" s="207"/>
    </row>
    <row r="531" spans="1:33" s="225" customFormat="1" ht="130.5" customHeight="1">
      <c r="A531" s="33"/>
      <c r="B531" s="34"/>
      <c r="C531" s="766">
        <v>9</v>
      </c>
      <c r="D531" s="489">
        <v>1</v>
      </c>
      <c r="E531" s="454" t="s">
        <v>1302</v>
      </c>
      <c r="F531" s="54">
        <v>0</v>
      </c>
      <c r="G531" s="72">
        <v>16500</v>
      </c>
      <c r="H531" s="54">
        <v>0</v>
      </c>
      <c r="I531" s="54">
        <v>0</v>
      </c>
      <c r="J531" s="54">
        <v>0</v>
      </c>
      <c r="K531" s="47">
        <f>SUM(F531,G531,H531,I531,J531)</f>
        <v>16500</v>
      </c>
      <c r="L531" s="431">
        <v>7</v>
      </c>
      <c r="M531" s="431">
        <v>23</v>
      </c>
      <c r="N531" s="433">
        <v>0</v>
      </c>
      <c r="O531" s="431">
        <v>30</v>
      </c>
      <c r="P531" s="49" t="s">
        <v>3350</v>
      </c>
      <c r="Q531" s="416" t="s">
        <v>406</v>
      </c>
      <c r="R531" s="702" t="s">
        <v>1705</v>
      </c>
      <c r="S531" s="416" t="s">
        <v>1714</v>
      </c>
      <c r="T531" s="40" t="s">
        <v>1715</v>
      </c>
      <c r="U531" s="40">
        <v>5</v>
      </c>
      <c r="V531" s="40">
        <v>5.2</v>
      </c>
      <c r="W531" s="40" t="s">
        <v>27</v>
      </c>
      <c r="X531" s="238" t="s">
        <v>221</v>
      </c>
      <c r="Y531" s="415" t="s">
        <v>1640</v>
      </c>
      <c r="AA531" s="224"/>
      <c r="AB531" s="224"/>
      <c r="AC531" s="224"/>
      <c r="AD531" s="224"/>
      <c r="AE531" s="224"/>
      <c r="AF531" s="224"/>
      <c r="AG531" s="224"/>
    </row>
    <row r="532" spans="1:33" s="208" customFormat="1" ht="169.5" customHeight="1">
      <c r="A532" s="33"/>
      <c r="B532" s="34"/>
      <c r="C532" s="766">
        <v>10</v>
      </c>
      <c r="D532" s="492">
        <v>14</v>
      </c>
      <c r="E532" s="493" t="s">
        <v>2171</v>
      </c>
      <c r="F532" s="42">
        <v>5000</v>
      </c>
      <c r="G532" s="72"/>
      <c r="H532" s="48"/>
      <c r="I532" s="48"/>
      <c r="J532" s="48"/>
      <c r="K532" s="47">
        <f>SUM(F532,G532,H532,I532,J532)</f>
        <v>5000</v>
      </c>
      <c r="L532" s="431"/>
      <c r="M532" s="431">
        <v>1</v>
      </c>
      <c r="N532" s="431"/>
      <c r="O532" s="431">
        <v>1</v>
      </c>
      <c r="P532" s="49" t="s">
        <v>398</v>
      </c>
      <c r="Q532" s="49" t="s">
        <v>303</v>
      </c>
      <c r="R532" s="702" t="s">
        <v>2172</v>
      </c>
      <c r="S532" s="416" t="s">
        <v>2173</v>
      </c>
      <c r="T532" s="1089" t="s">
        <v>2174</v>
      </c>
      <c r="U532" s="40">
        <v>5</v>
      </c>
      <c r="V532" s="40">
        <v>5.2</v>
      </c>
      <c r="W532" s="40" t="s">
        <v>27</v>
      </c>
      <c r="X532" s="238" t="s">
        <v>394</v>
      </c>
      <c r="Y532" s="416" t="s">
        <v>2097</v>
      </c>
      <c r="AA532" s="207"/>
      <c r="AB532" s="207"/>
      <c r="AC532" s="207"/>
      <c r="AD532" s="207"/>
      <c r="AE532" s="207"/>
      <c r="AF532" s="207"/>
      <c r="AG532" s="207"/>
    </row>
    <row r="533" spans="1:33" s="208" customFormat="1" ht="115.5" customHeight="1">
      <c r="A533" s="33"/>
      <c r="B533" s="34"/>
      <c r="C533" s="766">
        <v>11</v>
      </c>
      <c r="D533" s="489">
        <v>2</v>
      </c>
      <c r="E533" s="454" t="s">
        <v>2469</v>
      </c>
      <c r="F533" s="161">
        <v>0</v>
      </c>
      <c r="G533" s="72">
        <v>70000</v>
      </c>
      <c r="H533" s="161">
        <v>0</v>
      </c>
      <c r="I533" s="161">
        <v>0</v>
      </c>
      <c r="J533" s="161">
        <v>0</v>
      </c>
      <c r="K533" s="1057">
        <f>SUM(F533,G533,H533,I533,J533)</f>
        <v>70000</v>
      </c>
      <c r="L533" s="435">
        <v>0</v>
      </c>
      <c r="M533" s="431">
        <v>61</v>
      </c>
      <c r="N533" s="435">
        <v>0</v>
      </c>
      <c r="O533" s="435">
        <f>SUM(L533,M533,N533)</f>
        <v>61</v>
      </c>
      <c r="P533" s="49" t="s">
        <v>240</v>
      </c>
      <c r="Q533" s="49" t="s">
        <v>2457</v>
      </c>
      <c r="R533" s="455" t="s">
        <v>2470</v>
      </c>
      <c r="S533" s="416" t="s">
        <v>2471</v>
      </c>
      <c r="T533" s="40" t="s">
        <v>2459</v>
      </c>
      <c r="U533" s="40">
        <v>5</v>
      </c>
      <c r="V533" s="40">
        <v>5.2</v>
      </c>
      <c r="W533" s="40" t="s">
        <v>27</v>
      </c>
      <c r="X533" s="238" t="s">
        <v>221</v>
      </c>
      <c r="Y533" s="416" t="s">
        <v>2460</v>
      </c>
      <c r="AA533" s="207"/>
      <c r="AB533" s="207"/>
      <c r="AC533" s="207"/>
      <c r="AD533" s="207"/>
      <c r="AE533" s="207"/>
      <c r="AF533" s="207"/>
      <c r="AG533" s="207"/>
    </row>
    <row r="534" spans="1:33" s="208" customFormat="1" ht="172.5" customHeight="1">
      <c r="A534" s="33"/>
      <c r="B534" s="34"/>
      <c r="C534" s="766">
        <v>12</v>
      </c>
      <c r="D534" s="495">
        <v>2</v>
      </c>
      <c r="E534" s="454" t="s">
        <v>2631</v>
      </c>
      <c r="F534" s="49"/>
      <c r="G534" s="137">
        <v>60000</v>
      </c>
      <c r="H534" s="49"/>
      <c r="I534" s="49"/>
      <c r="J534" s="49"/>
      <c r="K534" s="125">
        <f>SUM(F534,G534,H534,I534,J534)</f>
        <v>60000</v>
      </c>
      <c r="L534" s="1250">
        <v>0</v>
      </c>
      <c r="M534" s="183">
        <v>2</v>
      </c>
      <c r="N534" s="1250">
        <v>0</v>
      </c>
      <c r="O534" s="183">
        <v>2</v>
      </c>
      <c r="P534" s="416" t="s">
        <v>3661</v>
      </c>
      <c r="Q534" s="416" t="s">
        <v>303</v>
      </c>
      <c r="R534" s="75">
        <v>21702</v>
      </c>
      <c r="S534" s="416" t="s">
        <v>2623</v>
      </c>
      <c r="T534" s="702" t="s">
        <v>2632</v>
      </c>
      <c r="U534" s="702">
        <v>5</v>
      </c>
      <c r="V534" s="702">
        <v>5.2</v>
      </c>
      <c r="W534" s="702" t="s">
        <v>27</v>
      </c>
      <c r="X534" s="238" t="s">
        <v>221</v>
      </c>
      <c r="Y534" s="416" t="s">
        <v>2555</v>
      </c>
      <c r="AA534" s="207"/>
      <c r="AB534" s="207"/>
      <c r="AC534" s="207"/>
      <c r="AD534" s="207"/>
      <c r="AE534" s="207"/>
      <c r="AF534" s="207"/>
      <c r="AG534" s="207"/>
    </row>
    <row r="535" spans="1:33" s="211" customFormat="1" ht="176.25" customHeight="1">
      <c r="A535" s="1033"/>
      <c r="B535" s="1034"/>
      <c r="C535" s="769">
        <v>13</v>
      </c>
      <c r="D535" s="1029">
        <v>28</v>
      </c>
      <c r="E535" s="1030" t="s">
        <v>1596</v>
      </c>
      <c r="F535" s="923">
        <v>0</v>
      </c>
      <c r="G535" s="1714">
        <v>0</v>
      </c>
      <c r="H535" s="977">
        <v>213000</v>
      </c>
      <c r="I535" s="977">
        <v>0</v>
      </c>
      <c r="J535" s="977">
        <v>0</v>
      </c>
      <c r="K535" s="977">
        <v>213000</v>
      </c>
      <c r="L535" s="1264">
        <v>0</v>
      </c>
      <c r="M535" s="1715">
        <v>6</v>
      </c>
      <c r="N535" s="1264">
        <v>0</v>
      </c>
      <c r="O535" s="1192">
        <v>6</v>
      </c>
      <c r="P535" s="1193" t="s">
        <v>398</v>
      </c>
      <c r="Q535" s="1193" t="s">
        <v>303</v>
      </c>
      <c r="R535" s="1008">
        <v>21702</v>
      </c>
      <c r="S535" s="1193" t="s">
        <v>1555</v>
      </c>
      <c r="T535" s="1194" t="s">
        <v>1459</v>
      </c>
      <c r="U535" s="922">
        <v>5</v>
      </c>
      <c r="V535" s="922">
        <v>5.2</v>
      </c>
      <c r="W535" s="922" t="s">
        <v>27</v>
      </c>
      <c r="X535" s="1177" t="s">
        <v>221</v>
      </c>
      <c r="Y535" s="931" t="s">
        <v>1434</v>
      </c>
      <c r="Z535" s="48" t="s">
        <v>1556</v>
      </c>
      <c r="AA535" s="210"/>
      <c r="AC535" s="210"/>
      <c r="AD535" s="210"/>
      <c r="AE535" s="210"/>
      <c r="AF535" s="210"/>
      <c r="AG535" s="210"/>
    </row>
    <row r="536" spans="1:33" s="208" customFormat="1" ht="23.25" customHeight="1">
      <c r="A536" s="323"/>
      <c r="B536" s="324"/>
      <c r="C536" s="700" t="s">
        <v>28</v>
      </c>
      <c r="D536" s="539" t="s">
        <v>49</v>
      </c>
      <c r="E536" s="540" t="s">
        <v>50</v>
      </c>
      <c r="F536" s="282">
        <f t="shared" ref="F536" si="69">SUM(F537,F538,F539,F540,F541,F542,F543)</f>
        <v>73000</v>
      </c>
      <c r="G536" s="282">
        <f t="shared" ref="G536" si="70">SUM(G537,G538,G539,G540,G541,G542,G543)</f>
        <v>460000</v>
      </c>
      <c r="H536" s="282">
        <f t="shared" ref="H536" si="71">SUM(H537,H538,H539,H540,H541,H542,H543)</f>
        <v>0</v>
      </c>
      <c r="I536" s="282">
        <f t="shared" ref="I536" si="72">SUM(I537,I538,I539,I540,I541,I542,I543)</f>
        <v>0</v>
      </c>
      <c r="J536" s="282">
        <f t="shared" ref="J536" si="73">SUM(J537,J538,J539,J540,J541,J542,J543)</f>
        <v>0</v>
      </c>
      <c r="K536" s="282">
        <f t="shared" ref="K536" si="74">SUM(K537,K538,K539,K540,K541,K542,K543)</f>
        <v>533000</v>
      </c>
      <c r="L536" s="441"/>
      <c r="M536" s="282"/>
      <c r="N536" s="282"/>
      <c r="O536" s="282"/>
      <c r="P536" s="282"/>
      <c r="Q536" s="318"/>
      <c r="R536" s="319"/>
      <c r="S536" s="320"/>
      <c r="T536" s="319"/>
      <c r="U536" s="321"/>
      <c r="V536" s="321"/>
      <c r="W536" s="321"/>
      <c r="X536" s="321"/>
      <c r="Y536" s="682"/>
      <c r="AA536" s="207"/>
      <c r="AB536" s="207"/>
      <c r="AC536" s="207"/>
      <c r="AD536" s="207"/>
      <c r="AE536" s="207"/>
      <c r="AF536" s="207"/>
      <c r="AG536" s="207"/>
    </row>
    <row r="537" spans="1:33" s="208" customFormat="1" ht="291.75" customHeight="1">
      <c r="A537" s="229"/>
      <c r="B537" s="24"/>
      <c r="C537" s="833">
        <v>1</v>
      </c>
      <c r="D537" s="557">
        <v>2</v>
      </c>
      <c r="E537" s="873" t="s">
        <v>328</v>
      </c>
      <c r="F537" s="68">
        <v>0</v>
      </c>
      <c r="G537" s="889">
        <v>70000</v>
      </c>
      <c r="H537" s="203">
        <v>0</v>
      </c>
      <c r="I537" s="203">
        <v>0</v>
      </c>
      <c r="J537" s="203">
        <v>0</v>
      </c>
      <c r="K537" s="636">
        <f>SUM(F537,G537,H537,I537,J537)</f>
        <v>70000</v>
      </c>
      <c r="L537" s="428">
        <v>0</v>
      </c>
      <c r="M537" s="976">
        <v>7</v>
      </c>
      <c r="N537" s="428">
        <v>0</v>
      </c>
      <c r="O537" s="976">
        <f>SUM(L537:N537)</f>
        <v>7</v>
      </c>
      <c r="P537" s="892" t="s">
        <v>3353</v>
      </c>
      <c r="Q537" s="273" t="s">
        <v>3614</v>
      </c>
      <c r="R537" s="274" t="s">
        <v>3342</v>
      </c>
      <c r="S537" s="216" t="s">
        <v>226</v>
      </c>
      <c r="T537" s="204" t="s">
        <v>227</v>
      </c>
      <c r="U537" s="272">
        <v>5</v>
      </c>
      <c r="V537" s="272">
        <v>5.3</v>
      </c>
      <c r="W537" s="272" t="s">
        <v>49</v>
      </c>
      <c r="X537" s="879" t="s">
        <v>221</v>
      </c>
      <c r="Y537" s="803" t="s">
        <v>863</v>
      </c>
      <c r="AA537" s="207"/>
      <c r="AB537" s="207"/>
      <c r="AC537" s="207"/>
      <c r="AD537" s="207"/>
      <c r="AE537" s="207"/>
      <c r="AF537" s="207"/>
      <c r="AG537" s="207"/>
    </row>
    <row r="538" spans="1:33" s="208" customFormat="1" ht="114" customHeight="1">
      <c r="A538" s="33"/>
      <c r="B538" s="34"/>
      <c r="C538" s="766">
        <v>2</v>
      </c>
      <c r="D538" s="496">
        <v>7</v>
      </c>
      <c r="E538" s="479" t="s">
        <v>417</v>
      </c>
      <c r="F538" s="42">
        <v>23000</v>
      </c>
      <c r="G538" s="42">
        <v>0</v>
      </c>
      <c r="H538" s="42">
        <v>0</v>
      </c>
      <c r="I538" s="42">
        <v>0</v>
      </c>
      <c r="J538" s="42">
        <v>0</v>
      </c>
      <c r="K538" s="47">
        <f>SUM(F538,G538,H538,I538,J538)</f>
        <v>23000</v>
      </c>
      <c r="L538" s="443">
        <v>0</v>
      </c>
      <c r="M538" s="431">
        <v>30</v>
      </c>
      <c r="N538" s="433">
        <v>0</v>
      </c>
      <c r="O538" s="431">
        <v>30</v>
      </c>
      <c r="P538" s="49" t="s">
        <v>240</v>
      </c>
      <c r="Q538" s="49" t="s">
        <v>220</v>
      </c>
      <c r="R538" s="75">
        <v>21732</v>
      </c>
      <c r="S538" s="416" t="s">
        <v>402</v>
      </c>
      <c r="T538" s="40" t="s">
        <v>367</v>
      </c>
      <c r="U538" s="40">
        <v>5</v>
      </c>
      <c r="V538" s="40">
        <v>5.3</v>
      </c>
      <c r="W538" s="40" t="s">
        <v>49</v>
      </c>
      <c r="X538" s="238" t="s">
        <v>221</v>
      </c>
      <c r="Y538" s="658" t="s">
        <v>368</v>
      </c>
      <c r="AA538" s="207"/>
      <c r="AB538" s="207"/>
      <c r="AC538" s="207"/>
      <c r="AD538" s="207"/>
      <c r="AE538" s="207"/>
      <c r="AF538" s="207"/>
      <c r="AG538" s="207"/>
    </row>
    <row r="539" spans="1:33" s="208" customFormat="1" ht="114" customHeight="1">
      <c r="A539" s="33"/>
      <c r="B539" s="34"/>
      <c r="C539" s="766">
        <v>3</v>
      </c>
      <c r="D539" s="489">
        <v>4</v>
      </c>
      <c r="E539" s="389" t="s">
        <v>3118</v>
      </c>
      <c r="F539" s="161">
        <v>0</v>
      </c>
      <c r="G539" s="72">
        <v>40000</v>
      </c>
      <c r="H539" s="161">
        <v>0</v>
      </c>
      <c r="I539" s="161">
        <v>0</v>
      </c>
      <c r="J539" s="161">
        <v>0</v>
      </c>
      <c r="K539" s="1057">
        <v>40000</v>
      </c>
      <c r="L539" s="435">
        <v>0</v>
      </c>
      <c r="M539" s="431">
        <v>74</v>
      </c>
      <c r="N539" s="435">
        <v>0</v>
      </c>
      <c r="O539" s="435">
        <v>74</v>
      </c>
      <c r="P539" s="49" t="s">
        <v>240</v>
      </c>
      <c r="Q539" s="49" t="s">
        <v>3440</v>
      </c>
      <c r="R539" s="455" t="s">
        <v>2435</v>
      </c>
      <c r="S539" s="416" t="s">
        <v>2458</v>
      </c>
      <c r="T539" s="40" t="s">
        <v>2459</v>
      </c>
      <c r="U539" s="40">
        <v>5</v>
      </c>
      <c r="V539" s="40">
        <v>5.3</v>
      </c>
      <c r="W539" s="40">
        <v>5.31</v>
      </c>
      <c r="X539" s="238" t="s">
        <v>221</v>
      </c>
      <c r="Y539" s="416" t="s">
        <v>2460</v>
      </c>
      <c r="AA539" s="207"/>
      <c r="AB539" s="207"/>
      <c r="AC539" s="207"/>
      <c r="AD539" s="207"/>
      <c r="AE539" s="207"/>
      <c r="AF539" s="207"/>
      <c r="AG539" s="207"/>
    </row>
    <row r="540" spans="1:33" s="208" customFormat="1" ht="114" customHeight="1">
      <c r="A540" s="33"/>
      <c r="B540" s="34"/>
      <c r="C540" s="766">
        <v>4</v>
      </c>
      <c r="D540" s="489">
        <v>6</v>
      </c>
      <c r="E540" s="454" t="s">
        <v>2953</v>
      </c>
      <c r="F540" s="161">
        <v>0</v>
      </c>
      <c r="G540" s="72">
        <v>30000</v>
      </c>
      <c r="H540" s="161">
        <v>0</v>
      </c>
      <c r="I540" s="161">
        <v>0</v>
      </c>
      <c r="J540" s="161">
        <v>0</v>
      </c>
      <c r="K540" s="1057">
        <v>30000</v>
      </c>
      <c r="L540" s="435">
        <v>0</v>
      </c>
      <c r="M540" s="431">
        <v>45</v>
      </c>
      <c r="N540" s="435">
        <v>0</v>
      </c>
      <c r="O540" s="435">
        <v>45</v>
      </c>
      <c r="P540" s="49" t="s">
        <v>240</v>
      </c>
      <c r="Q540" s="49" t="s">
        <v>2457</v>
      </c>
      <c r="R540" s="455" t="s">
        <v>2421</v>
      </c>
      <c r="S540" s="416" t="s">
        <v>2461</v>
      </c>
      <c r="T540" s="40" t="s">
        <v>2459</v>
      </c>
      <c r="U540" s="40">
        <v>5</v>
      </c>
      <c r="V540" s="40">
        <v>5.3</v>
      </c>
      <c r="W540" s="40">
        <v>5.31</v>
      </c>
      <c r="X540" s="238" t="s">
        <v>221</v>
      </c>
      <c r="Y540" s="416" t="s">
        <v>2460</v>
      </c>
      <c r="AA540" s="207"/>
      <c r="AB540" s="207"/>
      <c r="AC540" s="207"/>
      <c r="AD540" s="207"/>
      <c r="AE540" s="207"/>
      <c r="AF540" s="207"/>
      <c r="AG540" s="207"/>
    </row>
    <row r="541" spans="1:33" s="208" customFormat="1" ht="114" customHeight="1">
      <c r="A541" s="33"/>
      <c r="B541" s="34"/>
      <c r="C541" s="766">
        <v>5</v>
      </c>
      <c r="D541" s="489">
        <v>7</v>
      </c>
      <c r="E541" s="454" t="s">
        <v>2462</v>
      </c>
      <c r="F541" s="161">
        <v>0</v>
      </c>
      <c r="G541" s="72">
        <v>200000</v>
      </c>
      <c r="H541" s="161">
        <v>0</v>
      </c>
      <c r="I541" s="161">
        <v>0</v>
      </c>
      <c r="J541" s="161">
        <v>0</v>
      </c>
      <c r="K541" s="1057">
        <v>200000</v>
      </c>
      <c r="L541" s="435">
        <v>0</v>
      </c>
      <c r="M541" s="431">
        <v>24</v>
      </c>
      <c r="N541" s="435">
        <v>0</v>
      </c>
      <c r="O541" s="435">
        <v>24</v>
      </c>
      <c r="P541" s="49" t="s">
        <v>240</v>
      </c>
      <c r="Q541" s="49" t="s">
        <v>2457</v>
      </c>
      <c r="R541" s="455" t="s">
        <v>3441</v>
      </c>
      <c r="S541" s="416" t="s">
        <v>2458</v>
      </c>
      <c r="T541" s="40" t="s">
        <v>2459</v>
      </c>
      <c r="U541" s="40">
        <v>5</v>
      </c>
      <c r="V541" s="40">
        <v>5.3</v>
      </c>
      <c r="W541" s="40">
        <v>5.31</v>
      </c>
      <c r="X541" s="238" t="s">
        <v>221</v>
      </c>
      <c r="Y541" s="416" t="s">
        <v>2460</v>
      </c>
      <c r="AA541" s="207"/>
      <c r="AB541" s="207"/>
      <c r="AC541" s="207"/>
      <c r="AD541" s="207"/>
      <c r="AE541" s="207"/>
      <c r="AF541" s="207"/>
      <c r="AG541" s="207"/>
    </row>
    <row r="542" spans="1:33" s="208" customFormat="1" ht="114" customHeight="1">
      <c r="A542" s="33"/>
      <c r="B542" s="34"/>
      <c r="C542" s="766">
        <v>6</v>
      </c>
      <c r="D542" s="489">
        <v>3</v>
      </c>
      <c r="E542" s="389" t="s">
        <v>2472</v>
      </c>
      <c r="F542" s="161">
        <v>0</v>
      </c>
      <c r="G542" s="72">
        <v>120000</v>
      </c>
      <c r="H542" s="161">
        <v>0</v>
      </c>
      <c r="I542" s="161">
        <v>0</v>
      </c>
      <c r="J542" s="161">
        <v>0</v>
      </c>
      <c r="K542" s="1057">
        <f>SUM(F542,G542,H542,I542,J542)</f>
        <v>120000</v>
      </c>
      <c r="L542" s="435">
        <v>0</v>
      </c>
      <c r="M542" s="431">
        <v>93</v>
      </c>
      <c r="N542" s="435">
        <v>0</v>
      </c>
      <c r="O542" s="435">
        <f>SUM(L542,M542,N542)</f>
        <v>93</v>
      </c>
      <c r="P542" s="49" t="s">
        <v>240</v>
      </c>
      <c r="Q542" s="49" t="s">
        <v>2457</v>
      </c>
      <c r="R542" s="455" t="s">
        <v>2435</v>
      </c>
      <c r="S542" s="416" t="s">
        <v>2473</v>
      </c>
      <c r="T542" s="40" t="s">
        <v>2459</v>
      </c>
      <c r="U542" s="65">
        <v>5</v>
      </c>
      <c r="V542" s="65">
        <v>5.3</v>
      </c>
      <c r="W542" s="65" t="s">
        <v>49</v>
      </c>
      <c r="X542" s="238" t="s">
        <v>221</v>
      </c>
      <c r="Y542" s="416" t="s">
        <v>2460</v>
      </c>
      <c r="AA542" s="207"/>
      <c r="AB542" s="207"/>
      <c r="AC542" s="207"/>
      <c r="AD542" s="207"/>
      <c r="AE542" s="207"/>
      <c r="AF542" s="207"/>
      <c r="AG542" s="207"/>
    </row>
    <row r="543" spans="1:33" s="208" customFormat="1" ht="46.5">
      <c r="A543" s="33"/>
      <c r="B543" s="34"/>
      <c r="C543" s="766">
        <v>7</v>
      </c>
      <c r="D543" s="489">
        <v>17</v>
      </c>
      <c r="E543" s="482" t="s">
        <v>2633</v>
      </c>
      <c r="F543" s="143">
        <v>50000</v>
      </c>
      <c r="G543" s="69">
        <v>0</v>
      </c>
      <c r="H543" s="69">
        <v>0</v>
      </c>
      <c r="I543" s="69">
        <v>0</v>
      </c>
      <c r="J543" s="69">
        <v>0</v>
      </c>
      <c r="K543" s="158">
        <f>SUM(F543,G543,H543,I543,J543)</f>
        <v>50000</v>
      </c>
      <c r="L543" s="440"/>
      <c r="M543" s="448"/>
      <c r="N543" s="440"/>
      <c r="O543" s="448"/>
      <c r="P543" s="415"/>
      <c r="Q543" s="415"/>
      <c r="R543" s="57" t="s">
        <v>3728</v>
      </c>
      <c r="S543" s="415" t="s">
        <v>2636</v>
      </c>
      <c r="T543" s="57" t="s">
        <v>2637</v>
      </c>
      <c r="U543" s="57">
        <v>5</v>
      </c>
      <c r="V543" s="57">
        <v>5.3</v>
      </c>
      <c r="W543" s="57" t="s">
        <v>49</v>
      </c>
      <c r="X543" s="238" t="s">
        <v>221</v>
      </c>
      <c r="Y543" s="415" t="s">
        <v>2555</v>
      </c>
      <c r="AA543" s="207"/>
      <c r="AB543" s="207"/>
      <c r="AC543" s="207"/>
      <c r="AD543" s="207"/>
      <c r="AE543" s="207"/>
      <c r="AF543" s="207"/>
      <c r="AG543" s="207"/>
    </row>
    <row r="544" spans="1:33" s="1231" customFormat="1" ht="164.25" customHeight="1">
      <c r="A544" s="1200"/>
      <c r="B544" s="1201"/>
      <c r="C544" s="1228"/>
      <c r="D544" s="1838"/>
      <c r="E544" s="1156" t="s">
        <v>2731</v>
      </c>
      <c r="F544" s="1842">
        <v>17000</v>
      </c>
      <c r="G544" s="69">
        <v>0</v>
      </c>
      <c r="H544" s="69">
        <v>0</v>
      </c>
      <c r="I544" s="69">
        <v>0</v>
      </c>
      <c r="J544" s="69">
        <v>0</v>
      </c>
      <c r="K544" s="1842">
        <v>17000</v>
      </c>
      <c r="L544" s="440">
        <v>0</v>
      </c>
      <c r="M544" s="448">
        <v>30</v>
      </c>
      <c r="N544" s="440">
        <v>0</v>
      </c>
      <c r="O544" s="448">
        <f>SUM(L544:N544)</f>
        <v>30</v>
      </c>
      <c r="P544" s="415" t="s">
        <v>2634</v>
      </c>
      <c r="Q544" s="415" t="s">
        <v>2635</v>
      </c>
      <c r="R544" s="1044">
        <v>21551</v>
      </c>
      <c r="S544" s="1087"/>
      <c r="T544" s="106"/>
      <c r="U544" s="106"/>
      <c r="V544" s="106"/>
      <c r="W544" s="106"/>
      <c r="X544" s="844" t="s">
        <v>221</v>
      </c>
      <c r="Y544" s="657" t="s">
        <v>2555</v>
      </c>
      <c r="AA544" s="1232"/>
      <c r="AB544" s="1232"/>
      <c r="AC544" s="1232"/>
      <c r="AD544" s="1232"/>
      <c r="AE544" s="1232"/>
      <c r="AF544" s="1232"/>
      <c r="AG544" s="1232"/>
    </row>
    <row r="545" spans="1:33" s="1231" customFormat="1" ht="160.5" customHeight="1">
      <c r="A545" s="1200"/>
      <c r="B545" s="1201"/>
      <c r="C545" s="1228"/>
      <c r="D545" s="1838"/>
      <c r="E545" s="1156" t="s">
        <v>2732</v>
      </c>
      <c r="F545" s="1842">
        <v>14700</v>
      </c>
      <c r="G545" s="69">
        <v>0</v>
      </c>
      <c r="H545" s="69">
        <v>0</v>
      </c>
      <c r="I545" s="69">
        <v>0</v>
      </c>
      <c r="J545" s="69">
        <v>0</v>
      </c>
      <c r="K545" s="1842">
        <v>14700</v>
      </c>
      <c r="L545" s="440">
        <v>0</v>
      </c>
      <c r="M545" s="448">
        <v>30</v>
      </c>
      <c r="N545" s="440">
        <v>0</v>
      </c>
      <c r="O545" s="448">
        <f>SUM(L545:N545)</f>
        <v>30</v>
      </c>
      <c r="P545" s="415" t="s">
        <v>2634</v>
      </c>
      <c r="Q545" s="415" t="s">
        <v>2635</v>
      </c>
      <c r="R545" s="1044">
        <v>21610</v>
      </c>
      <c r="S545" s="1087"/>
      <c r="T545" s="106"/>
      <c r="U545" s="106"/>
      <c r="V545" s="106"/>
      <c r="W545" s="106"/>
      <c r="X545" s="844" t="s">
        <v>221</v>
      </c>
      <c r="Y545" s="657" t="s">
        <v>2555</v>
      </c>
      <c r="AA545" s="1232"/>
      <c r="AB545" s="1232"/>
      <c r="AC545" s="1232"/>
      <c r="AD545" s="1232"/>
      <c r="AE545" s="1232"/>
      <c r="AF545" s="1232"/>
      <c r="AG545" s="1232"/>
    </row>
    <row r="546" spans="1:33" s="1231" customFormat="1" ht="171.75" customHeight="1">
      <c r="A546" s="1716"/>
      <c r="B546" s="1717"/>
      <c r="C546" s="1839"/>
      <c r="D546" s="1840"/>
      <c r="E546" s="1167" t="s">
        <v>2729</v>
      </c>
      <c r="F546" s="1847">
        <v>18300</v>
      </c>
      <c r="G546" s="1848">
        <v>0</v>
      </c>
      <c r="H546" s="1848">
        <v>0</v>
      </c>
      <c r="I546" s="1848">
        <v>0</v>
      </c>
      <c r="J546" s="1848">
        <v>0</v>
      </c>
      <c r="K546" s="1847">
        <v>18300</v>
      </c>
      <c r="L546" s="1196">
        <v>0</v>
      </c>
      <c r="M546" s="1849">
        <v>30</v>
      </c>
      <c r="N546" s="1196">
        <v>0</v>
      </c>
      <c r="O546" s="1849">
        <f>SUM(L546:N546)</f>
        <v>30</v>
      </c>
      <c r="P546" s="931" t="s">
        <v>2634</v>
      </c>
      <c r="Q546" s="931" t="s">
        <v>2635</v>
      </c>
      <c r="R546" s="1841">
        <v>21671</v>
      </c>
      <c r="S546" s="1173"/>
      <c r="T546" s="1174"/>
      <c r="U546" s="1174"/>
      <c r="V546" s="1174"/>
      <c r="W546" s="1174"/>
      <c r="X546" s="1175" t="s">
        <v>221</v>
      </c>
      <c r="Y546" s="1197" t="s">
        <v>2555</v>
      </c>
      <c r="AA546" s="1232"/>
      <c r="AB546" s="1232"/>
      <c r="AC546" s="1232"/>
      <c r="AD546" s="1232"/>
      <c r="AE546" s="1232"/>
      <c r="AF546" s="1232"/>
      <c r="AG546" s="1232"/>
    </row>
    <row r="547" spans="1:33" s="240" customFormat="1" ht="23.25" customHeight="1">
      <c r="A547" s="465"/>
      <c r="B547" s="466"/>
      <c r="C547" s="700" t="s">
        <v>31</v>
      </c>
      <c r="D547" s="539" t="s">
        <v>48</v>
      </c>
      <c r="E547" s="540" t="s">
        <v>51</v>
      </c>
      <c r="F547" s="460">
        <f>SUM(F548,F549,F550,F551,F552,F553,F554,F555,F556,F557,F558,F559,F560,F561,F562,F563,F564,F565,F566,F567,F568,F569,F570,F574,F575,F576,F577,F578)</f>
        <v>461000</v>
      </c>
      <c r="G547" s="460">
        <f>SUM(G548,G549,G550,G551,G552,G553,G554,G555,G556,G557,G558,G559,G560,G561,G562,G563,G564,G565,G566,G567,G568,G569,G570,G574,G575,G576,G577,G578)</f>
        <v>670000</v>
      </c>
      <c r="H547" s="460">
        <f t="shared" ref="H547:K547" si="75">SUM(H548,H549,H550,H551,H552,H553,H554,H555,H556,H557,H558,H559,H560,H561,H562,H563,H564,H565,H566,H567,H568,H569,H570,H574,H575,H576,H577,H578)</f>
        <v>60000</v>
      </c>
      <c r="I547" s="460">
        <f t="shared" si="75"/>
        <v>714400</v>
      </c>
      <c r="J547" s="460">
        <f t="shared" si="75"/>
        <v>165000</v>
      </c>
      <c r="K547" s="460">
        <f t="shared" si="75"/>
        <v>2070400</v>
      </c>
      <c r="L547" s="460"/>
      <c r="M547" s="460"/>
      <c r="N547" s="460"/>
      <c r="O547" s="460"/>
      <c r="P547" s="460"/>
      <c r="Q547" s="461"/>
      <c r="R547" s="462"/>
      <c r="S547" s="463"/>
      <c r="T547" s="462"/>
      <c r="U547" s="464"/>
      <c r="V547" s="464"/>
      <c r="W547" s="464"/>
      <c r="X547" s="464"/>
      <c r="Y547" s="696"/>
      <c r="AA547" s="347"/>
      <c r="AB547" s="347"/>
      <c r="AC547" s="347"/>
      <c r="AD547" s="347"/>
      <c r="AE547" s="347"/>
      <c r="AF547" s="347"/>
      <c r="AG547" s="347"/>
    </row>
    <row r="548" spans="1:33" s="208" customFormat="1" ht="177" customHeight="1">
      <c r="A548" s="229"/>
      <c r="B548" s="24"/>
      <c r="C548" s="833">
        <v>1</v>
      </c>
      <c r="D548" s="1014">
        <v>32</v>
      </c>
      <c r="E548" s="893" t="s">
        <v>3103</v>
      </c>
      <c r="F548" s="894">
        <v>160000</v>
      </c>
      <c r="G548" s="859">
        <v>0</v>
      </c>
      <c r="H548" s="859">
        <v>0</v>
      </c>
      <c r="I548" s="859">
        <v>0</v>
      </c>
      <c r="J548" s="859">
        <v>0</v>
      </c>
      <c r="K548" s="859">
        <v>160000</v>
      </c>
      <c r="L548" s="858">
        <v>0</v>
      </c>
      <c r="M548" s="429">
        <v>30</v>
      </c>
      <c r="N548" s="858">
        <v>0</v>
      </c>
      <c r="O548" s="429">
        <v>30</v>
      </c>
      <c r="P548" s="878" t="s">
        <v>302</v>
      </c>
      <c r="Q548" s="878" t="s">
        <v>303</v>
      </c>
      <c r="R548" s="998">
        <v>21732</v>
      </c>
      <c r="S548" s="216" t="s">
        <v>329</v>
      </c>
      <c r="T548" s="204" t="s">
        <v>330</v>
      </c>
      <c r="U548" s="204">
        <v>5</v>
      </c>
      <c r="V548" s="204">
        <v>5.4</v>
      </c>
      <c r="W548" s="204" t="s">
        <v>48</v>
      </c>
      <c r="X548" s="879" t="s">
        <v>221</v>
      </c>
      <c r="Y548" s="803" t="s">
        <v>863</v>
      </c>
      <c r="AA548" s="207"/>
      <c r="AB548" s="207"/>
      <c r="AC548" s="207"/>
      <c r="AD548" s="207"/>
      <c r="AE548" s="207"/>
      <c r="AF548" s="207"/>
      <c r="AG548" s="207"/>
    </row>
    <row r="549" spans="1:33" s="208" customFormat="1" ht="121.5" customHeight="1">
      <c r="A549" s="33"/>
      <c r="B549" s="34"/>
      <c r="C549" s="766">
        <v>2</v>
      </c>
      <c r="D549" s="487">
        <v>33</v>
      </c>
      <c r="E549" s="389" t="s">
        <v>331</v>
      </c>
      <c r="F549" s="42">
        <v>56000</v>
      </c>
      <c r="G549" s="48"/>
      <c r="H549" s="38">
        <v>0</v>
      </c>
      <c r="I549" s="38">
        <v>0</v>
      </c>
      <c r="J549" s="38">
        <v>0</v>
      </c>
      <c r="K549" s="38">
        <v>56000</v>
      </c>
      <c r="L549" s="431"/>
      <c r="M549" s="431">
        <v>35</v>
      </c>
      <c r="N549" s="431"/>
      <c r="O549" s="431">
        <v>35</v>
      </c>
      <c r="P549" s="49" t="s">
        <v>240</v>
      </c>
      <c r="Q549" s="49" t="s">
        <v>220</v>
      </c>
      <c r="R549" s="75" t="s">
        <v>1717</v>
      </c>
      <c r="S549" s="416" t="s">
        <v>182</v>
      </c>
      <c r="T549" s="40" t="s">
        <v>301</v>
      </c>
      <c r="U549" s="40">
        <v>5</v>
      </c>
      <c r="V549" s="40">
        <v>5.4</v>
      </c>
      <c r="W549" s="40" t="s">
        <v>48</v>
      </c>
      <c r="X549" s="238" t="s">
        <v>221</v>
      </c>
      <c r="Y549" s="658" t="s">
        <v>863</v>
      </c>
      <c r="AA549" s="207"/>
      <c r="AB549" s="207"/>
      <c r="AC549" s="207"/>
      <c r="AD549" s="207"/>
      <c r="AE549" s="207"/>
      <c r="AF549" s="207"/>
      <c r="AG549" s="207"/>
    </row>
    <row r="550" spans="1:33" s="208" customFormat="1" ht="121.5" customHeight="1">
      <c r="A550" s="33"/>
      <c r="B550" s="34"/>
      <c r="C550" s="766">
        <v>3</v>
      </c>
      <c r="D550" s="487">
        <v>63</v>
      </c>
      <c r="E550" s="478" t="s">
        <v>332</v>
      </c>
      <c r="F550" s="38">
        <v>0</v>
      </c>
      <c r="G550" s="38">
        <v>0</v>
      </c>
      <c r="H550" s="38">
        <v>0</v>
      </c>
      <c r="I550" s="47">
        <v>20000</v>
      </c>
      <c r="J550" s="38">
        <v>0</v>
      </c>
      <c r="K550" s="38">
        <v>20000</v>
      </c>
      <c r="L550" s="430">
        <v>0</v>
      </c>
      <c r="M550" s="431">
        <v>55</v>
      </c>
      <c r="N550" s="430">
        <v>0</v>
      </c>
      <c r="O550" s="431">
        <v>55</v>
      </c>
      <c r="P550" s="49" t="s">
        <v>240</v>
      </c>
      <c r="Q550" s="49" t="s">
        <v>220</v>
      </c>
      <c r="R550" s="75">
        <v>21490</v>
      </c>
      <c r="S550" s="416" t="s">
        <v>182</v>
      </c>
      <c r="T550" s="40" t="s">
        <v>301</v>
      </c>
      <c r="U550" s="40">
        <v>5</v>
      </c>
      <c r="V550" s="40">
        <v>5.4</v>
      </c>
      <c r="W550" s="40" t="s">
        <v>48</v>
      </c>
      <c r="X550" s="795"/>
      <c r="Y550" s="658" t="s">
        <v>863</v>
      </c>
      <c r="AA550" s="207"/>
      <c r="AB550" s="207"/>
      <c r="AC550" s="207"/>
      <c r="AD550" s="207"/>
      <c r="AE550" s="207"/>
      <c r="AF550" s="207"/>
      <c r="AG550" s="207"/>
    </row>
    <row r="551" spans="1:33" s="208" customFormat="1" ht="121.5" customHeight="1">
      <c r="A551" s="33"/>
      <c r="B551" s="34"/>
      <c r="C551" s="766">
        <v>4</v>
      </c>
      <c r="D551" s="534">
        <v>36</v>
      </c>
      <c r="E551" s="454" t="s">
        <v>418</v>
      </c>
      <c r="F551" s="42">
        <v>0</v>
      </c>
      <c r="G551" s="42">
        <v>0</v>
      </c>
      <c r="H551" s="42">
        <v>0</v>
      </c>
      <c r="I551" s="42">
        <v>428400</v>
      </c>
      <c r="J551" s="42">
        <v>0</v>
      </c>
      <c r="K551" s="42">
        <f>SUM(F551,G551,H551,I551,J551)</f>
        <v>428400</v>
      </c>
      <c r="L551" s="443">
        <v>0</v>
      </c>
      <c r="M551" s="439">
        <v>40</v>
      </c>
      <c r="N551" s="443">
        <v>0</v>
      </c>
      <c r="O551" s="439">
        <v>40</v>
      </c>
      <c r="P551" s="66" t="s">
        <v>240</v>
      </c>
      <c r="Q551" s="66" t="s">
        <v>220</v>
      </c>
      <c r="R551" s="57" t="s">
        <v>419</v>
      </c>
      <c r="S551" s="415" t="s">
        <v>420</v>
      </c>
      <c r="T551" s="65" t="s">
        <v>367</v>
      </c>
      <c r="U551" s="65">
        <v>5</v>
      </c>
      <c r="V551" s="65">
        <v>5.4</v>
      </c>
      <c r="W551" s="65" t="s">
        <v>48</v>
      </c>
      <c r="X551" s="795"/>
      <c r="Y551" s="658" t="s">
        <v>368</v>
      </c>
      <c r="AA551" s="207"/>
      <c r="AB551" s="207"/>
      <c r="AC551" s="207"/>
      <c r="AD551" s="207"/>
      <c r="AE551" s="207"/>
      <c r="AF551" s="207"/>
      <c r="AG551" s="207"/>
    </row>
    <row r="552" spans="1:33" s="208" customFormat="1" ht="121.5" customHeight="1">
      <c r="A552" s="33"/>
      <c r="B552" s="34"/>
      <c r="C552" s="766">
        <v>5</v>
      </c>
      <c r="D552" s="534">
        <v>15</v>
      </c>
      <c r="E552" s="454" t="s">
        <v>3824</v>
      </c>
      <c r="F552" s="42">
        <v>0</v>
      </c>
      <c r="G552" s="42">
        <v>0</v>
      </c>
      <c r="H552" s="42">
        <v>0</v>
      </c>
      <c r="I552" s="70">
        <v>92000</v>
      </c>
      <c r="J552" s="62"/>
      <c r="K552" s="70">
        <f>SUM(F552,G552,H552,I552,J552)</f>
        <v>92000</v>
      </c>
      <c r="L552" s="443">
        <v>0</v>
      </c>
      <c r="M552" s="439">
        <v>38</v>
      </c>
      <c r="N552" s="443">
        <v>0</v>
      </c>
      <c r="O552" s="439">
        <v>38</v>
      </c>
      <c r="P552" s="66" t="s">
        <v>240</v>
      </c>
      <c r="Q552" s="66" t="s">
        <v>220</v>
      </c>
      <c r="R552" s="234">
        <v>21490</v>
      </c>
      <c r="S552" s="415" t="s">
        <v>421</v>
      </c>
      <c r="T552" s="65" t="s">
        <v>367</v>
      </c>
      <c r="U552" s="65">
        <v>5</v>
      </c>
      <c r="V552" s="65">
        <v>5.4</v>
      </c>
      <c r="W552" s="65" t="s">
        <v>48</v>
      </c>
      <c r="X552" s="795"/>
      <c r="Y552" s="658" t="s">
        <v>368</v>
      </c>
      <c r="AA552" s="207"/>
      <c r="AB552" s="207"/>
      <c r="AC552" s="207"/>
      <c r="AD552" s="207"/>
      <c r="AE552" s="207"/>
      <c r="AF552" s="207"/>
      <c r="AG552" s="207"/>
    </row>
    <row r="553" spans="1:33" s="211" customFormat="1" ht="121.5" customHeight="1">
      <c r="A553" s="55"/>
      <c r="B553" s="56"/>
      <c r="C553" s="766">
        <v>6</v>
      </c>
      <c r="D553" s="488">
        <v>17</v>
      </c>
      <c r="E553" s="497" t="s">
        <v>424</v>
      </c>
      <c r="F553" s="42">
        <v>0</v>
      </c>
      <c r="G553" s="42">
        <v>0</v>
      </c>
      <c r="H553" s="42">
        <v>0</v>
      </c>
      <c r="I553" s="70">
        <v>114000</v>
      </c>
      <c r="J553" s="62"/>
      <c r="K553" s="70">
        <f>SUM(F553,G553,H553,I553,J553)</f>
        <v>114000</v>
      </c>
      <c r="L553" s="443">
        <v>0</v>
      </c>
      <c r="M553" s="439">
        <v>120</v>
      </c>
      <c r="N553" s="443">
        <v>0</v>
      </c>
      <c r="O553" s="439">
        <v>120</v>
      </c>
      <c r="P553" s="66" t="s">
        <v>240</v>
      </c>
      <c r="Q553" s="66" t="s">
        <v>220</v>
      </c>
      <c r="R553" s="234">
        <v>21702</v>
      </c>
      <c r="S553" s="415" t="s">
        <v>425</v>
      </c>
      <c r="T553" s="65" t="s">
        <v>367</v>
      </c>
      <c r="U553" s="40">
        <v>5</v>
      </c>
      <c r="V553" s="40">
        <v>5.4</v>
      </c>
      <c r="W553" s="40" t="s">
        <v>48</v>
      </c>
      <c r="X553" s="238"/>
      <c r="Y553" s="658" t="s">
        <v>368</v>
      </c>
      <c r="AA553" s="210"/>
      <c r="AB553" s="210"/>
      <c r="AC553" s="210"/>
      <c r="AD553" s="210"/>
      <c r="AE553" s="210"/>
      <c r="AF553" s="210"/>
      <c r="AG553" s="210"/>
    </row>
    <row r="554" spans="1:33" s="208" customFormat="1" ht="121.5" customHeight="1">
      <c r="A554" s="33"/>
      <c r="B554" s="34"/>
      <c r="C554" s="766">
        <v>7</v>
      </c>
      <c r="D554" s="489">
        <v>27</v>
      </c>
      <c r="E554" s="478" t="s">
        <v>3825</v>
      </c>
      <c r="F554" s="72">
        <v>0</v>
      </c>
      <c r="G554" s="72">
        <v>0</v>
      </c>
      <c r="H554" s="183" t="s">
        <v>525</v>
      </c>
      <c r="I554" s="424" t="s">
        <v>525</v>
      </c>
      <c r="J554" s="444">
        <v>50000</v>
      </c>
      <c r="K554" s="425">
        <f>SUM(F554,G554,H554,I554,J554)</f>
        <v>50000</v>
      </c>
      <c r="L554" s="183" t="s">
        <v>525</v>
      </c>
      <c r="M554" s="183">
        <v>44</v>
      </c>
      <c r="N554" s="183">
        <v>1</v>
      </c>
      <c r="O554" s="183">
        <f>SUM(L554:N554)</f>
        <v>45</v>
      </c>
      <c r="P554" s="66" t="s">
        <v>240</v>
      </c>
      <c r="Q554" s="66" t="s">
        <v>220</v>
      </c>
      <c r="R554" s="75">
        <v>21671</v>
      </c>
      <c r="S554" s="416" t="s">
        <v>639</v>
      </c>
      <c r="T554" s="702" t="s">
        <v>640</v>
      </c>
      <c r="U554" s="702">
        <v>5</v>
      </c>
      <c r="V554" s="702">
        <v>5.4</v>
      </c>
      <c r="W554" s="702" t="s">
        <v>48</v>
      </c>
      <c r="X554" s="795"/>
      <c r="Y554" s="658" t="s">
        <v>536</v>
      </c>
      <c r="AA554" s="207"/>
      <c r="AB554" s="207"/>
      <c r="AC554" s="207"/>
      <c r="AD554" s="207"/>
      <c r="AE554" s="207"/>
      <c r="AF554" s="207"/>
      <c r="AG554" s="207"/>
    </row>
    <row r="555" spans="1:33" s="208" customFormat="1" ht="111.75" customHeight="1">
      <c r="A555" s="33"/>
      <c r="B555" s="34"/>
      <c r="C555" s="766">
        <v>8</v>
      </c>
      <c r="D555" s="503">
        <v>29</v>
      </c>
      <c r="E555" s="504" t="s">
        <v>988</v>
      </c>
      <c r="F555" s="348">
        <v>0</v>
      </c>
      <c r="G555" s="178">
        <v>0</v>
      </c>
      <c r="H555" s="156">
        <v>0</v>
      </c>
      <c r="I555" s="156">
        <v>0</v>
      </c>
      <c r="J555" s="156">
        <v>0</v>
      </c>
      <c r="K555" s="156">
        <v>0</v>
      </c>
      <c r="L555" s="440">
        <v>0</v>
      </c>
      <c r="M555" s="440">
        <v>25</v>
      </c>
      <c r="N555" s="440">
        <v>0</v>
      </c>
      <c r="O555" s="444">
        <v>25</v>
      </c>
      <c r="P555" s="416" t="s">
        <v>240</v>
      </c>
      <c r="Q555" s="416" t="s">
        <v>220</v>
      </c>
      <c r="R555" s="234">
        <v>21732</v>
      </c>
      <c r="S555" s="416" t="s">
        <v>941</v>
      </c>
      <c r="T555" s="455" t="s">
        <v>942</v>
      </c>
      <c r="U555" s="65">
        <v>5</v>
      </c>
      <c r="V555" s="65">
        <v>5.4</v>
      </c>
      <c r="W555" s="65" t="s">
        <v>48</v>
      </c>
      <c r="X555" s="702" t="s">
        <v>221</v>
      </c>
      <c r="Y555" s="416" t="s">
        <v>3032</v>
      </c>
      <c r="AA555" s="207"/>
      <c r="AB555" s="207"/>
      <c r="AC555" s="207"/>
      <c r="AD555" s="207"/>
      <c r="AE555" s="207"/>
      <c r="AF555" s="207"/>
      <c r="AG555" s="207"/>
    </row>
    <row r="556" spans="1:33" s="208" customFormat="1" ht="111.75" customHeight="1">
      <c r="A556" s="33"/>
      <c r="B556" s="34"/>
      <c r="C556" s="766">
        <v>9</v>
      </c>
      <c r="D556" s="488">
        <v>4</v>
      </c>
      <c r="E556" s="497" t="s">
        <v>1399</v>
      </c>
      <c r="F556" s="42"/>
      <c r="G556" s="42"/>
      <c r="H556" s="1296"/>
      <c r="I556" s="1297">
        <v>60000</v>
      </c>
      <c r="J556" s="1296"/>
      <c r="K556" s="1141">
        <v>60000</v>
      </c>
      <c r="L556" s="435">
        <v>0</v>
      </c>
      <c r="M556" s="435">
        <v>100</v>
      </c>
      <c r="N556" s="435">
        <v>0</v>
      </c>
      <c r="O556" s="435">
        <v>100</v>
      </c>
      <c r="P556" s="416" t="s">
        <v>240</v>
      </c>
      <c r="Q556" s="416" t="s">
        <v>220</v>
      </c>
      <c r="R556" s="75">
        <v>21794</v>
      </c>
      <c r="S556" s="416" t="s">
        <v>1400</v>
      </c>
      <c r="T556" s="65" t="s">
        <v>1304</v>
      </c>
      <c r="U556" s="118">
        <v>5</v>
      </c>
      <c r="V556" s="118">
        <v>5.4</v>
      </c>
      <c r="W556" s="118" t="s">
        <v>48</v>
      </c>
      <c r="X556" s="238" t="s">
        <v>394</v>
      </c>
      <c r="Y556" s="416" t="s">
        <v>1367</v>
      </c>
      <c r="AA556" s="48"/>
      <c r="AB556" s="207"/>
      <c r="AC556" s="207"/>
      <c r="AD556" s="207"/>
      <c r="AE556" s="207"/>
      <c r="AF556" s="207"/>
      <c r="AG556" s="207"/>
    </row>
    <row r="557" spans="1:33" s="208" customFormat="1" ht="111.75" customHeight="1">
      <c r="A557" s="33"/>
      <c r="B557" s="34"/>
      <c r="C557" s="766">
        <v>10</v>
      </c>
      <c r="D557" s="495">
        <v>2</v>
      </c>
      <c r="E557" s="389" t="s">
        <v>1401</v>
      </c>
      <c r="F557" s="1140"/>
      <c r="G557" s="137">
        <v>25000</v>
      </c>
      <c r="H557" s="1140"/>
      <c r="I557" s="1140"/>
      <c r="J557" s="1140"/>
      <c r="K557" s="1141">
        <v>25000</v>
      </c>
      <c r="L557" s="435">
        <v>0</v>
      </c>
      <c r="M557" s="435">
        <v>40</v>
      </c>
      <c r="N557" s="435">
        <v>0</v>
      </c>
      <c r="O557" s="435">
        <v>40</v>
      </c>
      <c r="P557" s="416" t="s">
        <v>240</v>
      </c>
      <c r="Q557" s="416" t="s">
        <v>220</v>
      </c>
      <c r="R557" s="75">
        <v>21610</v>
      </c>
      <c r="S557" s="416" t="s">
        <v>1402</v>
      </c>
      <c r="T557" s="702" t="s">
        <v>1403</v>
      </c>
      <c r="U557" s="118">
        <v>5</v>
      </c>
      <c r="V557" s="118">
        <v>5.4</v>
      </c>
      <c r="W557" s="118" t="s">
        <v>48</v>
      </c>
      <c r="X557" s="238" t="s">
        <v>221</v>
      </c>
      <c r="Y557" s="416" t="s">
        <v>1367</v>
      </c>
      <c r="AA557" s="1140"/>
      <c r="AB557" s="207"/>
      <c r="AC557" s="207"/>
      <c r="AD557" s="207"/>
      <c r="AE557" s="207"/>
      <c r="AF557" s="207"/>
      <c r="AG557" s="207"/>
    </row>
    <row r="558" spans="1:33" s="208" customFormat="1" ht="111.75" customHeight="1">
      <c r="A558" s="33"/>
      <c r="B558" s="34"/>
      <c r="C558" s="766">
        <v>11</v>
      </c>
      <c r="D558" s="495">
        <v>11</v>
      </c>
      <c r="E558" s="497" t="s">
        <v>1404</v>
      </c>
      <c r="F558" s="157"/>
      <c r="G558" s="62"/>
      <c r="H558" s="62"/>
      <c r="I558" s="62"/>
      <c r="J558" s="70">
        <v>50000</v>
      </c>
      <c r="K558" s="1141">
        <v>50000</v>
      </c>
      <c r="L558" s="435">
        <v>0</v>
      </c>
      <c r="M558" s="435">
        <v>100</v>
      </c>
      <c r="N558" s="435">
        <v>0</v>
      </c>
      <c r="O558" s="435">
        <v>100</v>
      </c>
      <c r="P558" s="415" t="s">
        <v>240</v>
      </c>
      <c r="Q558" s="415" t="s">
        <v>220</v>
      </c>
      <c r="R558" s="234">
        <v>21794</v>
      </c>
      <c r="S558" s="415" t="s">
        <v>1365</v>
      </c>
      <c r="T558" s="65" t="s">
        <v>1366</v>
      </c>
      <c r="U558" s="118">
        <v>5</v>
      </c>
      <c r="V558" s="118">
        <v>5.4</v>
      </c>
      <c r="W558" s="118" t="s">
        <v>48</v>
      </c>
      <c r="X558" s="238" t="s">
        <v>221</v>
      </c>
      <c r="Y558" s="416" t="s">
        <v>1367</v>
      </c>
      <c r="AA558" s="1140"/>
      <c r="AB558" s="207"/>
      <c r="AC558" s="207"/>
      <c r="AD558" s="207"/>
      <c r="AE558" s="207"/>
      <c r="AF558" s="207"/>
      <c r="AG558" s="207"/>
    </row>
    <row r="559" spans="1:33" s="208" customFormat="1" ht="111.75" customHeight="1">
      <c r="A559" s="33"/>
      <c r="B559" s="34"/>
      <c r="C559" s="766">
        <v>12</v>
      </c>
      <c r="D559" s="490">
        <v>16</v>
      </c>
      <c r="E559" s="491" t="s">
        <v>1594</v>
      </c>
      <c r="F559" s="159">
        <v>40000</v>
      </c>
      <c r="G559" s="113"/>
      <c r="H559" s="193"/>
      <c r="I559" s="193"/>
      <c r="J559" s="193"/>
      <c r="K559" s="193">
        <v>40000</v>
      </c>
      <c r="L559" s="1142"/>
      <c r="M559" s="1142">
        <v>40</v>
      </c>
      <c r="N559" s="1142"/>
      <c r="O559" s="1142">
        <v>40</v>
      </c>
      <c r="P559" s="166" t="s">
        <v>240</v>
      </c>
      <c r="Q559" s="166" t="s">
        <v>220</v>
      </c>
      <c r="R559" s="75">
        <v>21763</v>
      </c>
      <c r="S559" s="1143" t="s">
        <v>1504</v>
      </c>
      <c r="T559" s="154" t="s">
        <v>1505</v>
      </c>
      <c r="U559" s="154">
        <v>5</v>
      </c>
      <c r="V559" s="154">
        <v>5.4</v>
      </c>
      <c r="W559" s="154" t="s">
        <v>48</v>
      </c>
      <c r="X559" s="57" t="s">
        <v>221</v>
      </c>
      <c r="Y559" s="658" t="s">
        <v>1434</v>
      </c>
      <c r="AA559" s="207"/>
      <c r="AB559" s="207"/>
      <c r="AC559" s="207"/>
      <c r="AD559" s="207"/>
      <c r="AE559" s="207"/>
      <c r="AF559" s="207"/>
      <c r="AG559" s="207"/>
    </row>
    <row r="560" spans="1:33" s="208" customFormat="1" ht="111.75" customHeight="1">
      <c r="A560" s="33"/>
      <c r="B560" s="34"/>
      <c r="C560" s="766">
        <v>13</v>
      </c>
      <c r="D560" s="490">
        <v>26</v>
      </c>
      <c r="E560" s="483" t="s">
        <v>1595</v>
      </c>
      <c r="F560" s="110"/>
      <c r="G560" s="156"/>
      <c r="H560" s="193"/>
      <c r="I560" s="193"/>
      <c r="J560" s="193">
        <v>40000</v>
      </c>
      <c r="K560" s="193">
        <v>40000</v>
      </c>
      <c r="L560" s="1142"/>
      <c r="M560" s="1142">
        <v>100</v>
      </c>
      <c r="N560" s="1142"/>
      <c r="O560" s="1142">
        <v>100</v>
      </c>
      <c r="P560" s="416" t="s">
        <v>240</v>
      </c>
      <c r="Q560" s="416" t="s">
        <v>220</v>
      </c>
      <c r="R560" s="234">
        <v>21702</v>
      </c>
      <c r="S560" s="1143" t="s">
        <v>1555</v>
      </c>
      <c r="T560" s="154" t="s">
        <v>1459</v>
      </c>
      <c r="U560" s="154">
        <v>5</v>
      </c>
      <c r="V560" s="154">
        <v>5.4</v>
      </c>
      <c r="W560" s="154" t="s">
        <v>48</v>
      </c>
      <c r="X560" s="57" t="s">
        <v>221</v>
      </c>
      <c r="Y560" s="658" t="s">
        <v>1434</v>
      </c>
      <c r="AA560" s="207"/>
      <c r="AB560" s="207"/>
      <c r="AC560" s="207"/>
      <c r="AD560" s="207"/>
      <c r="AE560" s="207"/>
      <c r="AF560" s="207"/>
      <c r="AG560" s="207"/>
    </row>
    <row r="561" spans="1:33" s="208" customFormat="1" ht="111.75" customHeight="1">
      <c r="A561" s="33"/>
      <c r="B561" s="34"/>
      <c r="C561" s="766">
        <v>14</v>
      </c>
      <c r="D561" s="489">
        <v>9</v>
      </c>
      <c r="E561" s="454" t="s">
        <v>1845</v>
      </c>
      <c r="F561" s="54">
        <v>0</v>
      </c>
      <c r="G561" s="72">
        <v>15000</v>
      </c>
      <c r="H561" s="54">
        <v>0</v>
      </c>
      <c r="I561" s="54">
        <v>0</v>
      </c>
      <c r="J561" s="54">
        <v>0</v>
      </c>
      <c r="K561" s="47">
        <f>SUM(F561,G561,H561,I561,J561)</f>
        <v>15000</v>
      </c>
      <c r="L561" s="433">
        <v>0</v>
      </c>
      <c r="M561" s="431">
        <v>15</v>
      </c>
      <c r="N561" s="433">
        <v>0</v>
      </c>
      <c r="O561" s="431">
        <v>15</v>
      </c>
      <c r="P561" s="416" t="s">
        <v>240</v>
      </c>
      <c r="Q561" s="416" t="s">
        <v>220</v>
      </c>
      <c r="R561" s="702" t="s">
        <v>1731</v>
      </c>
      <c r="S561" s="416" t="s">
        <v>1819</v>
      </c>
      <c r="T561" s="40" t="s">
        <v>1820</v>
      </c>
      <c r="U561" s="40">
        <v>5</v>
      </c>
      <c r="V561" s="40">
        <v>5.4</v>
      </c>
      <c r="W561" s="40" t="s">
        <v>48</v>
      </c>
      <c r="X561" s="40" t="s">
        <v>221</v>
      </c>
      <c r="Y561" s="416" t="s">
        <v>1747</v>
      </c>
      <c r="Z561" s="207"/>
      <c r="AA561" s="207"/>
      <c r="AB561" s="207"/>
      <c r="AC561" s="207"/>
      <c r="AD561" s="207"/>
      <c r="AE561" s="207"/>
      <c r="AF561" s="207"/>
      <c r="AG561" s="207"/>
    </row>
    <row r="562" spans="1:33" s="208" customFormat="1" ht="121.5" customHeight="1">
      <c r="A562" s="33"/>
      <c r="B562" s="34"/>
      <c r="C562" s="766">
        <v>15</v>
      </c>
      <c r="D562" s="488">
        <v>6</v>
      </c>
      <c r="E562" s="508" t="s">
        <v>1918</v>
      </c>
      <c r="F562" s="1224"/>
      <c r="G562" s="48"/>
      <c r="H562" s="54">
        <v>60000</v>
      </c>
      <c r="I562" s="48"/>
      <c r="J562" s="48"/>
      <c r="K562" s="1057">
        <f>SUM(F562,G562,H562,I562,J562)</f>
        <v>60000</v>
      </c>
      <c r="L562" s="431">
        <v>0</v>
      </c>
      <c r="M562" s="431">
        <v>30</v>
      </c>
      <c r="N562" s="431">
        <v>0</v>
      </c>
      <c r="O562" s="431">
        <f>SUM(L562:N562)</f>
        <v>30</v>
      </c>
      <c r="P562" s="49" t="s">
        <v>240</v>
      </c>
      <c r="Q562" s="49" t="s">
        <v>220</v>
      </c>
      <c r="R562" s="75">
        <v>21520</v>
      </c>
      <c r="S562" s="416" t="s">
        <v>1898</v>
      </c>
      <c r="T562" s="40" t="s">
        <v>1899</v>
      </c>
      <c r="U562" s="40">
        <v>5</v>
      </c>
      <c r="V562" s="40">
        <v>5.4</v>
      </c>
      <c r="W562" s="40" t="s">
        <v>48</v>
      </c>
      <c r="X562" s="65" t="s">
        <v>394</v>
      </c>
      <c r="Y562" s="415" t="s">
        <v>1872</v>
      </c>
      <c r="Z562" s="1298"/>
      <c r="AA562" s="207"/>
      <c r="AB562" s="207"/>
      <c r="AC562" s="207"/>
      <c r="AD562" s="207"/>
      <c r="AE562" s="207"/>
      <c r="AF562" s="207"/>
      <c r="AG562" s="207"/>
    </row>
    <row r="563" spans="1:33" s="208" customFormat="1" ht="286.5" customHeight="1">
      <c r="A563" s="33"/>
      <c r="B563" s="34"/>
      <c r="C563" s="766">
        <v>16</v>
      </c>
      <c r="D563" s="495">
        <v>1</v>
      </c>
      <c r="E563" s="389" t="s">
        <v>2260</v>
      </c>
      <c r="F563" s="48"/>
      <c r="G563" s="137">
        <v>20000</v>
      </c>
      <c r="H563" s="48"/>
      <c r="I563" s="48"/>
      <c r="J563" s="48"/>
      <c r="K563" s="47">
        <v>20000</v>
      </c>
      <c r="L563" s="435">
        <v>0</v>
      </c>
      <c r="M563" s="435">
        <v>28</v>
      </c>
      <c r="N563" s="435">
        <v>0</v>
      </c>
      <c r="O563" s="435">
        <v>28</v>
      </c>
      <c r="P563" s="49" t="s">
        <v>3686</v>
      </c>
      <c r="Q563" s="49" t="s">
        <v>3687</v>
      </c>
      <c r="R563" s="75">
        <v>21671</v>
      </c>
      <c r="S563" s="416" t="s">
        <v>2246</v>
      </c>
      <c r="T563" s="40" t="s">
        <v>2247</v>
      </c>
      <c r="U563" s="40">
        <v>5</v>
      </c>
      <c r="V563" s="40">
        <v>5.4</v>
      </c>
      <c r="W563" s="40" t="s">
        <v>48</v>
      </c>
      <c r="X563" s="40" t="s">
        <v>221</v>
      </c>
      <c r="Y563" s="416" t="s">
        <v>2228</v>
      </c>
      <c r="Z563" s="207"/>
      <c r="AA563" s="207"/>
      <c r="AB563" s="207"/>
      <c r="AC563" s="207"/>
      <c r="AD563" s="207"/>
      <c r="AE563" s="207"/>
      <c r="AF563" s="207"/>
      <c r="AG563" s="207"/>
    </row>
    <row r="564" spans="1:33" s="208" customFormat="1" ht="114" customHeight="1">
      <c r="A564" s="33"/>
      <c r="B564" s="34"/>
      <c r="C564" s="766">
        <v>17</v>
      </c>
      <c r="D564" s="492">
        <v>12</v>
      </c>
      <c r="E564" s="454" t="s">
        <v>3841</v>
      </c>
      <c r="F564" s="702" t="s">
        <v>525</v>
      </c>
      <c r="G564" s="811">
        <v>50000</v>
      </c>
      <c r="H564" s="702" t="s">
        <v>525</v>
      </c>
      <c r="I564" s="702" t="s">
        <v>525</v>
      </c>
      <c r="J564" s="702" t="s">
        <v>525</v>
      </c>
      <c r="K564" s="187">
        <f>SUM(F564,G564,H564,I564,J564)</f>
        <v>50000</v>
      </c>
      <c r="L564" s="183" t="s">
        <v>525</v>
      </c>
      <c r="M564" s="263">
        <v>50</v>
      </c>
      <c r="N564" s="183" t="s">
        <v>525</v>
      </c>
      <c r="O564" s="263">
        <f>SUM(L564:N564)</f>
        <v>50</v>
      </c>
      <c r="P564" s="166" t="s">
        <v>3270</v>
      </c>
      <c r="Q564" s="190" t="s">
        <v>3269</v>
      </c>
      <c r="R564" s="75">
        <v>21490</v>
      </c>
      <c r="S564" s="166" t="s">
        <v>2277</v>
      </c>
      <c r="T564" s="86" t="s">
        <v>3083</v>
      </c>
      <c r="U564" s="191">
        <v>5</v>
      </c>
      <c r="V564" s="118">
        <v>5.4</v>
      </c>
      <c r="W564" s="191" t="s">
        <v>48</v>
      </c>
      <c r="X564" s="40" t="s">
        <v>221</v>
      </c>
      <c r="Y564" s="416" t="s">
        <v>2272</v>
      </c>
      <c r="Z564" s="207"/>
      <c r="AA564" s="207"/>
      <c r="AB564" s="207"/>
      <c r="AC564" s="207"/>
      <c r="AD564" s="207"/>
      <c r="AE564" s="207"/>
      <c r="AF564" s="207"/>
      <c r="AG564" s="207"/>
    </row>
    <row r="565" spans="1:33" s="208" customFormat="1" ht="114" customHeight="1">
      <c r="A565" s="33"/>
      <c r="B565" s="34"/>
      <c r="C565" s="766">
        <v>18</v>
      </c>
      <c r="D565" s="495">
        <v>2</v>
      </c>
      <c r="E565" s="389" t="s">
        <v>3840</v>
      </c>
      <c r="F565" s="48"/>
      <c r="G565" s="72">
        <v>50000</v>
      </c>
      <c r="H565" s="48"/>
      <c r="I565" s="48"/>
      <c r="J565" s="48"/>
      <c r="K565" s="47">
        <f>SUM(F565,G565,H565,I565,J565)</f>
        <v>50000</v>
      </c>
      <c r="L565" s="431"/>
      <c r="M565" s="431">
        <v>50</v>
      </c>
      <c r="N565" s="431"/>
      <c r="O565" s="431">
        <v>50</v>
      </c>
      <c r="P565" s="416" t="s">
        <v>240</v>
      </c>
      <c r="Q565" s="416" t="s">
        <v>3181</v>
      </c>
      <c r="R565" s="75">
        <v>21732</v>
      </c>
      <c r="S565" s="416" t="s">
        <v>2377</v>
      </c>
      <c r="T565" s="40" t="s">
        <v>2378</v>
      </c>
      <c r="U565" s="40">
        <v>5</v>
      </c>
      <c r="V565" s="40">
        <v>5.4</v>
      </c>
      <c r="W565" s="40" t="s">
        <v>48</v>
      </c>
      <c r="X565" s="40" t="s">
        <v>221</v>
      </c>
      <c r="Y565" s="416" t="s">
        <v>2373</v>
      </c>
      <c r="Z565" s="207"/>
      <c r="AA565" s="207"/>
      <c r="AB565" s="207"/>
      <c r="AC565" s="207"/>
      <c r="AD565" s="207"/>
      <c r="AE565" s="207"/>
      <c r="AF565" s="207"/>
      <c r="AG565" s="207"/>
    </row>
    <row r="566" spans="1:33" s="208" customFormat="1" ht="114" customHeight="1">
      <c r="A566" s="33"/>
      <c r="B566" s="34"/>
      <c r="C566" s="766">
        <v>19</v>
      </c>
      <c r="D566" s="495">
        <v>2</v>
      </c>
      <c r="E566" s="389" t="s">
        <v>2386</v>
      </c>
      <c r="F566" s="48"/>
      <c r="G566" s="137">
        <v>20000</v>
      </c>
      <c r="H566" s="40" t="s">
        <v>410</v>
      </c>
      <c r="I566" s="40" t="s">
        <v>2382</v>
      </c>
      <c r="J566" s="40" t="s">
        <v>410</v>
      </c>
      <c r="K566" s="63">
        <f>SUM(F566,G566,H566,I566,J566)</f>
        <v>20000</v>
      </c>
      <c r="L566" s="431" t="s">
        <v>410</v>
      </c>
      <c r="M566" s="431">
        <v>40</v>
      </c>
      <c r="N566" s="431" t="s">
        <v>410</v>
      </c>
      <c r="O566" s="431">
        <v>40</v>
      </c>
      <c r="P566" s="416" t="s">
        <v>240</v>
      </c>
      <c r="Q566" s="416" t="s">
        <v>220</v>
      </c>
      <c r="R566" s="75">
        <v>21582</v>
      </c>
      <c r="S566" s="416" t="s">
        <v>2387</v>
      </c>
      <c r="T566" s="702" t="s">
        <v>2388</v>
      </c>
      <c r="U566" s="40">
        <v>5</v>
      </c>
      <c r="V566" s="40">
        <v>5.4</v>
      </c>
      <c r="W566" s="40" t="s">
        <v>48</v>
      </c>
      <c r="X566" s="40" t="s">
        <v>221</v>
      </c>
      <c r="Y566" s="416" t="s">
        <v>2385</v>
      </c>
      <c r="Z566" s="207"/>
      <c r="AA566" s="207"/>
      <c r="AB566" s="207"/>
      <c r="AC566" s="207"/>
      <c r="AD566" s="207"/>
      <c r="AE566" s="207"/>
      <c r="AF566" s="207"/>
      <c r="AG566" s="207"/>
    </row>
    <row r="567" spans="1:33" s="211" customFormat="1" ht="114" customHeight="1">
      <c r="A567" s="55"/>
      <c r="B567" s="56"/>
      <c r="C567" s="766">
        <v>20</v>
      </c>
      <c r="D567" s="495">
        <v>3</v>
      </c>
      <c r="E567" s="389" t="s">
        <v>3842</v>
      </c>
      <c r="F567" s="48"/>
      <c r="G567" s="137">
        <v>70000</v>
      </c>
      <c r="H567" s="40" t="s">
        <v>410</v>
      </c>
      <c r="I567" s="40" t="s">
        <v>2382</v>
      </c>
      <c r="J567" s="40" t="s">
        <v>410</v>
      </c>
      <c r="K567" s="63">
        <f>SUM(F567,G567,H567,I567,J567)</f>
        <v>70000</v>
      </c>
      <c r="L567" s="431" t="s">
        <v>410</v>
      </c>
      <c r="M567" s="431">
        <v>35</v>
      </c>
      <c r="N567" s="431" t="s">
        <v>410</v>
      </c>
      <c r="O567" s="431">
        <v>35</v>
      </c>
      <c r="P567" s="416" t="s">
        <v>240</v>
      </c>
      <c r="Q567" s="416" t="s">
        <v>220</v>
      </c>
      <c r="R567" s="75">
        <v>21582</v>
      </c>
      <c r="S567" s="416" t="s">
        <v>2383</v>
      </c>
      <c r="T567" s="702" t="s">
        <v>2384</v>
      </c>
      <c r="U567" s="40">
        <v>5</v>
      </c>
      <c r="V567" s="40">
        <v>5.4</v>
      </c>
      <c r="W567" s="40" t="s">
        <v>48</v>
      </c>
      <c r="X567" s="238" t="s">
        <v>221</v>
      </c>
      <c r="Y567" s="416" t="s">
        <v>2385</v>
      </c>
      <c r="AA567" s="210"/>
      <c r="AB567" s="210"/>
      <c r="AC567" s="210"/>
      <c r="AD567" s="210"/>
      <c r="AE567" s="210"/>
      <c r="AF567" s="210"/>
      <c r="AG567" s="210"/>
    </row>
    <row r="568" spans="1:33" s="208" customFormat="1" ht="114" customHeight="1">
      <c r="A568" s="33"/>
      <c r="B568" s="34"/>
      <c r="C568" s="766">
        <v>21</v>
      </c>
      <c r="D568" s="489">
        <v>5</v>
      </c>
      <c r="E568" s="454" t="s">
        <v>3826</v>
      </c>
      <c r="F568" s="161">
        <v>0</v>
      </c>
      <c r="G568" s="72">
        <v>70000</v>
      </c>
      <c r="H568" s="161">
        <v>0</v>
      </c>
      <c r="I568" s="161">
        <v>0</v>
      </c>
      <c r="J568" s="161">
        <v>0</v>
      </c>
      <c r="K568" s="1057">
        <f>SUM(F568,G568,H568,I568,J568)</f>
        <v>70000</v>
      </c>
      <c r="L568" s="435">
        <v>0</v>
      </c>
      <c r="M568" s="431">
        <v>48</v>
      </c>
      <c r="N568" s="435">
        <v>0</v>
      </c>
      <c r="O568" s="435">
        <f>SUM(L568,M568,N568)</f>
        <v>48</v>
      </c>
      <c r="P568" s="416" t="s">
        <v>240</v>
      </c>
      <c r="Q568" s="416" t="s">
        <v>2457</v>
      </c>
      <c r="R568" s="455" t="s">
        <v>2435</v>
      </c>
      <c r="S568" s="416" t="s">
        <v>2474</v>
      </c>
      <c r="T568" s="40" t="s">
        <v>2459</v>
      </c>
      <c r="U568" s="40">
        <v>5</v>
      </c>
      <c r="V568" s="40">
        <v>5.4</v>
      </c>
      <c r="W568" s="40" t="s">
        <v>48</v>
      </c>
      <c r="X568" s="40" t="s">
        <v>221</v>
      </c>
      <c r="Y568" s="416" t="s">
        <v>2460</v>
      </c>
      <c r="Z568" s="207"/>
      <c r="AA568" s="207"/>
      <c r="AB568" s="207"/>
      <c r="AC568" s="207"/>
      <c r="AD568" s="207"/>
      <c r="AE568" s="207"/>
      <c r="AF568" s="207"/>
      <c r="AG568" s="207"/>
    </row>
    <row r="569" spans="1:33" s="208" customFormat="1" ht="130.5" customHeight="1">
      <c r="A569" s="33"/>
      <c r="B569" s="34"/>
      <c r="C569" s="766">
        <v>22</v>
      </c>
      <c r="D569" s="495">
        <v>1</v>
      </c>
      <c r="E569" s="389" t="s">
        <v>2513</v>
      </c>
      <c r="F569" s="54">
        <v>0</v>
      </c>
      <c r="G569" s="156">
        <v>200000</v>
      </c>
      <c r="H569" s="54">
        <v>0</v>
      </c>
      <c r="I569" s="54">
        <v>0</v>
      </c>
      <c r="J569" s="54">
        <v>0</v>
      </c>
      <c r="K569" s="54">
        <f t="shared" ref="K569:K574" si="76">SUM(F569,G569,H569,J569,I569)</f>
        <v>200000</v>
      </c>
      <c r="L569" s="435" t="s">
        <v>410</v>
      </c>
      <c r="M569" s="435">
        <v>88</v>
      </c>
      <c r="N569" s="435" t="s">
        <v>410</v>
      </c>
      <c r="O569" s="435">
        <f t="shared" ref="O569:O574" si="77">SUM(L569:N569)</f>
        <v>88</v>
      </c>
      <c r="P569" s="1299" t="s">
        <v>2514</v>
      </c>
      <c r="Q569" s="1299" t="s">
        <v>220</v>
      </c>
      <c r="R569" s="455" t="s">
        <v>2430</v>
      </c>
      <c r="S569" s="1299" t="s">
        <v>2515</v>
      </c>
      <c r="T569" s="40" t="s">
        <v>2516</v>
      </c>
      <c r="U569" s="40">
        <v>5</v>
      </c>
      <c r="V569" s="40">
        <v>5.4</v>
      </c>
      <c r="W569" s="40" t="s">
        <v>48</v>
      </c>
      <c r="X569" s="40" t="s">
        <v>221</v>
      </c>
      <c r="Y569" s="416" t="s">
        <v>2517</v>
      </c>
      <c r="Z569" s="207"/>
      <c r="AA569" s="207"/>
      <c r="AB569" s="207"/>
      <c r="AC569" s="207"/>
      <c r="AD569" s="207"/>
      <c r="AE569" s="207"/>
      <c r="AF569" s="207"/>
      <c r="AG569" s="207"/>
    </row>
    <row r="570" spans="1:33" s="208" customFormat="1" ht="171.75" customHeight="1">
      <c r="A570" s="33"/>
      <c r="B570" s="34"/>
      <c r="C570" s="766">
        <v>23</v>
      </c>
      <c r="D570" s="495">
        <v>2</v>
      </c>
      <c r="E570" s="389" t="s">
        <v>2518</v>
      </c>
      <c r="F570" s="54">
        <f>SUM(F571,F572,F573)</f>
        <v>0</v>
      </c>
      <c r="G570" s="54">
        <f>SUM(G571,G572,G573)</f>
        <v>80000</v>
      </c>
      <c r="H570" s="54">
        <f>SUM(H571,H572,H573)</f>
        <v>0</v>
      </c>
      <c r="I570" s="54">
        <f>SUM(I571,I572,I573)</f>
        <v>0</v>
      </c>
      <c r="J570" s="54">
        <f>SUM(J571,J572,J573)</f>
        <v>0</v>
      </c>
      <c r="K570" s="54">
        <f t="shared" si="76"/>
        <v>80000</v>
      </c>
      <c r="L570" s="435">
        <f>SUM(L571:L573)</f>
        <v>0</v>
      </c>
      <c r="M570" s="435">
        <v>1</v>
      </c>
      <c r="N570" s="435">
        <f>SUM(N571:N573)</f>
        <v>0</v>
      </c>
      <c r="O570" s="435">
        <f t="shared" si="77"/>
        <v>1</v>
      </c>
      <c r="P570" s="1299" t="s">
        <v>398</v>
      </c>
      <c r="Q570" s="1299" t="s">
        <v>303</v>
      </c>
      <c r="R570" s="455" t="s">
        <v>2519</v>
      </c>
      <c r="S570" s="1299" t="s">
        <v>2515</v>
      </c>
      <c r="T570" s="40" t="s">
        <v>2516</v>
      </c>
      <c r="U570" s="40">
        <v>5</v>
      </c>
      <c r="V570" s="40">
        <v>5.4</v>
      </c>
      <c r="W570" s="40" t="s">
        <v>48</v>
      </c>
      <c r="X570" s="40" t="s">
        <v>221</v>
      </c>
      <c r="Y570" s="416" t="s">
        <v>2517</v>
      </c>
      <c r="Z570" s="207"/>
      <c r="AA570" s="207"/>
      <c r="AB570" s="207"/>
      <c r="AC570" s="207"/>
      <c r="AD570" s="207"/>
      <c r="AE570" s="207"/>
      <c r="AF570" s="207"/>
      <c r="AG570" s="207"/>
    </row>
    <row r="571" spans="1:33" s="1231" customFormat="1" ht="171.75" customHeight="1">
      <c r="A571" s="1200"/>
      <c r="B571" s="1201"/>
      <c r="C571" s="1834"/>
      <c r="D571" s="1148"/>
      <c r="E571" s="1145" t="s">
        <v>3827</v>
      </c>
      <c r="F571" s="1294">
        <v>0</v>
      </c>
      <c r="G571" s="1149">
        <v>27400</v>
      </c>
      <c r="H571" s="1294">
        <v>0</v>
      </c>
      <c r="I571" s="1294">
        <v>0</v>
      </c>
      <c r="J571" s="1294">
        <v>0</v>
      </c>
      <c r="K571" s="1294">
        <f t="shared" si="76"/>
        <v>27400</v>
      </c>
      <c r="L571" s="1151">
        <v>0</v>
      </c>
      <c r="M571" s="1151">
        <v>1</v>
      </c>
      <c r="N571" s="1151" t="s">
        <v>410</v>
      </c>
      <c r="O571" s="1151">
        <f t="shared" si="77"/>
        <v>1</v>
      </c>
      <c r="P571" s="1300" t="s">
        <v>398</v>
      </c>
      <c r="Q571" s="1300" t="s">
        <v>303</v>
      </c>
      <c r="R571" s="1258" t="s">
        <v>1230</v>
      </c>
      <c r="S571" s="1300" t="s">
        <v>2515</v>
      </c>
      <c r="T571" s="656" t="s">
        <v>2516</v>
      </c>
      <c r="U571" s="656">
        <v>5</v>
      </c>
      <c r="V571" s="656">
        <v>5.4</v>
      </c>
      <c r="W571" s="656" t="s">
        <v>48</v>
      </c>
      <c r="X571" s="656" t="s">
        <v>221</v>
      </c>
      <c r="Y571" s="657" t="s">
        <v>2517</v>
      </c>
      <c r="Z571" s="1232"/>
      <c r="AA571" s="1232"/>
      <c r="AB571" s="1232"/>
      <c r="AC571" s="1232"/>
      <c r="AD571" s="1232"/>
      <c r="AE571" s="1232"/>
      <c r="AF571" s="1232"/>
      <c r="AG571" s="1232"/>
    </row>
    <row r="572" spans="1:33" s="1231" customFormat="1" ht="171.75" customHeight="1">
      <c r="A572" s="1200"/>
      <c r="B572" s="1201"/>
      <c r="C572" s="1834"/>
      <c r="D572" s="1148"/>
      <c r="E572" s="1145" t="s">
        <v>3828</v>
      </c>
      <c r="F572" s="1294">
        <v>0</v>
      </c>
      <c r="G572" s="1149">
        <v>30400</v>
      </c>
      <c r="H572" s="1294">
        <v>0</v>
      </c>
      <c r="I572" s="1294">
        <v>0</v>
      </c>
      <c r="J572" s="1294">
        <v>0</v>
      </c>
      <c r="K572" s="1294">
        <f t="shared" si="76"/>
        <v>30400</v>
      </c>
      <c r="L572" s="1151">
        <v>0</v>
      </c>
      <c r="M572" s="1151">
        <v>2</v>
      </c>
      <c r="N572" s="1151" t="s">
        <v>410</v>
      </c>
      <c r="O572" s="1151">
        <f t="shared" si="77"/>
        <v>2</v>
      </c>
      <c r="P572" s="1300" t="s">
        <v>398</v>
      </c>
      <c r="Q572" s="1300" t="s">
        <v>303</v>
      </c>
      <c r="R572" s="1258" t="s">
        <v>1176</v>
      </c>
      <c r="S572" s="1300" t="s">
        <v>2515</v>
      </c>
      <c r="T572" s="656" t="s">
        <v>2516</v>
      </c>
      <c r="U572" s="656">
        <v>5</v>
      </c>
      <c r="V572" s="656">
        <v>5.4</v>
      </c>
      <c r="W572" s="656" t="s">
        <v>48</v>
      </c>
      <c r="X572" s="656" t="s">
        <v>221</v>
      </c>
      <c r="Y572" s="657" t="s">
        <v>2517</v>
      </c>
      <c r="Z572" s="1232"/>
      <c r="AA572" s="1232"/>
      <c r="AB572" s="1232"/>
      <c r="AC572" s="1232"/>
      <c r="AD572" s="1232"/>
      <c r="AE572" s="1232"/>
      <c r="AF572" s="1232"/>
      <c r="AG572" s="1232"/>
    </row>
    <row r="573" spans="1:33" s="1231" customFormat="1" ht="171.75" customHeight="1">
      <c r="A573" s="1200"/>
      <c r="B573" s="1201"/>
      <c r="C573" s="1834"/>
      <c r="D573" s="1148"/>
      <c r="E573" s="1145" t="s">
        <v>3829</v>
      </c>
      <c r="F573" s="1294">
        <v>0</v>
      </c>
      <c r="G573" s="1149">
        <v>22200</v>
      </c>
      <c r="H573" s="1294">
        <v>0</v>
      </c>
      <c r="I573" s="1294">
        <v>0</v>
      </c>
      <c r="J573" s="1294">
        <v>0</v>
      </c>
      <c r="K573" s="1294">
        <f t="shared" si="76"/>
        <v>22200</v>
      </c>
      <c r="L573" s="1151">
        <v>0</v>
      </c>
      <c r="M573" s="1151">
        <v>1</v>
      </c>
      <c r="N573" s="1151" t="s">
        <v>410</v>
      </c>
      <c r="O573" s="1151">
        <f t="shared" si="77"/>
        <v>1</v>
      </c>
      <c r="P573" s="1300" t="s">
        <v>398</v>
      </c>
      <c r="Q573" s="1300" t="s">
        <v>303</v>
      </c>
      <c r="R573" s="1258" t="s">
        <v>2520</v>
      </c>
      <c r="S573" s="1300"/>
      <c r="T573" s="656"/>
      <c r="U573" s="656">
        <v>5</v>
      </c>
      <c r="V573" s="656">
        <v>5.4</v>
      </c>
      <c r="W573" s="656" t="s">
        <v>48</v>
      </c>
      <c r="X573" s="656" t="s">
        <v>221</v>
      </c>
      <c r="Y573" s="657" t="s">
        <v>2517</v>
      </c>
      <c r="Z573" s="1232"/>
      <c r="AA573" s="1232"/>
      <c r="AB573" s="1232"/>
      <c r="AC573" s="1232"/>
      <c r="AD573" s="1232"/>
      <c r="AE573" s="1232"/>
      <c r="AF573" s="1232"/>
      <c r="AG573" s="1232"/>
    </row>
    <row r="574" spans="1:33" s="208" customFormat="1" ht="117.75" customHeight="1">
      <c r="A574" s="33"/>
      <c r="B574" s="34"/>
      <c r="C574" s="766">
        <v>24</v>
      </c>
      <c r="D574" s="495">
        <v>3</v>
      </c>
      <c r="E574" s="389" t="s">
        <v>2521</v>
      </c>
      <c r="F574" s="112">
        <v>0</v>
      </c>
      <c r="G574" s="137">
        <v>70000</v>
      </c>
      <c r="H574" s="112">
        <v>0</v>
      </c>
      <c r="I574" s="112">
        <v>0</v>
      </c>
      <c r="J574" s="112">
        <v>0</v>
      </c>
      <c r="K574" s="112">
        <f t="shared" si="76"/>
        <v>70000</v>
      </c>
      <c r="L574" s="165">
        <v>0</v>
      </c>
      <c r="M574" s="165">
        <v>6</v>
      </c>
      <c r="N574" s="165">
        <v>49</v>
      </c>
      <c r="O574" s="165">
        <f t="shared" si="77"/>
        <v>55</v>
      </c>
      <c r="P574" s="146" t="s">
        <v>2514</v>
      </c>
      <c r="Q574" s="471" t="s">
        <v>220</v>
      </c>
      <c r="R574" s="101" t="s">
        <v>1176</v>
      </c>
      <c r="S574" s="146" t="s">
        <v>2515</v>
      </c>
      <c r="T574" s="414" t="s">
        <v>2516</v>
      </c>
      <c r="U574" s="414">
        <v>5</v>
      </c>
      <c r="V574" s="414">
        <v>5.4</v>
      </c>
      <c r="W574" s="414" t="s">
        <v>48</v>
      </c>
      <c r="X574" s="414" t="s">
        <v>221</v>
      </c>
      <c r="Y574" s="99" t="s">
        <v>2517</v>
      </c>
      <c r="Z574" s="207"/>
      <c r="AA574" s="207"/>
      <c r="AB574" s="207"/>
      <c r="AC574" s="207"/>
      <c r="AD574" s="207"/>
      <c r="AE574" s="207"/>
      <c r="AF574" s="207"/>
      <c r="AG574" s="207"/>
    </row>
    <row r="575" spans="1:33" s="208" customFormat="1" ht="117.75" customHeight="1">
      <c r="A575" s="33"/>
      <c r="B575" s="34"/>
      <c r="C575" s="766">
        <v>25</v>
      </c>
      <c r="D575" s="522">
        <v>1</v>
      </c>
      <c r="E575" s="508" t="s">
        <v>2522</v>
      </c>
      <c r="F575" s="130">
        <v>35000</v>
      </c>
      <c r="G575" s="193">
        <v>0</v>
      </c>
      <c r="H575" s="112">
        <v>0</v>
      </c>
      <c r="I575" s="112">
        <v>0</v>
      </c>
      <c r="J575" s="112">
        <v>0</v>
      </c>
      <c r="K575" s="112">
        <f>SUM(F575,G575,H575,I575,J575)</f>
        <v>35000</v>
      </c>
      <c r="L575" s="165">
        <v>0</v>
      </c>
      <c r="M575" s="165">
        <v>27</v>
      </c>
      <c r="N575" s="165">
        <v>0</v>
      </c>
      <c r="O575" s="165">
        <v>27</v>
      </c>
      <c r="P575" s="99" t="s">
        <v>240</v>
      </c>
      <c r="Q575" s="99" t="s">
        <v>220</v>
      </c>
      <c r="R575" s="101" t="s">
        <v>2453</v>
      </c>
      <c r="S575" s="99" t="s">
        <v>2523</v>
      </c>
      <c r="T575" s="414" t="s">
        <v>2524</v>
      </c>
      <c r="U575" s="414">
        <v>5</v>
      </c>
      <c r="V575" s="414">
        <v>5.4</v>
      </c>
      <c r="W575" s="414" t="s">
        <v>48</v>
      </c>
      <c r="X575" s="414" t="s">
        <v>221</v>
      </c>
      <c r="Y575" s="99" t="s">
        <v>3320</v>
      </c>
      <c r="Z575" s="207"/>
      <c r="AA575" s="207"/>
      <c r="AB575" s="207"/>
      <c r="AC575" s="207"/>
      <c r="AD575" s="207"/>
      <c r="AE575" s="207"/>
      <c r="AF575" s="207"/>
      <c r="AG575" s="207"/>
    </row>
    <row r="576" spans="1:33" s="208" customFormat="1" ht="117.75" customHeight="1">
      <c r="A576" s="33"/>
      <c r="B576" s="34"/>
      <c r="C576" s="766">
        <v>26</v>
      </c>
      <c r="D576" s="1547">
        <v>2</v>
      </c>
      <c r="E576" s="478" t="s">
        <v>2525</v>
      </c>
      <c r="F576" s="1542">
        <v>50000</v>
      </c>
      <c r="G576" s="193">
        <v>0</v>
      </c>
      <c r="H576" s="112">
        <v>0</v>
      </c>
      <c r="I576" s="112">
        <v>0</v>
      </c>
      <c r="J576" s="112">
        <v>0</v>
      </c>
      <c r="K576" s="112">
        <f>SUM(F576,G576,H576,I576,J576)</f>
        <v>50000</v>
      </c>
      <c r="L576" s="131"/>
      <c r="M576" s="131">
        <v>18</v>
      </c>
      <c r="N576" s="131">
        <v>41</v>
      </c>
      <c r="O576" s="165">
        <f>SUM(L576,M576,N576)</f>
        <v>59</v>
      </c>
      <c r="P576" s="1544" t="s">
        <v>2526</v>
      </c>
      <c r="Q576" s="1544" t="s">
        <v>220</v>
      </c>
      <c r="R576" s="100">
        <v>21732</v>
      </c>
      <c r="S576" s="1544" t="s">
        <v>2527</v>
      </c>
      <c r="T576" s="414" t="s">
        <v>2528</v>
      </c>
      <c r="U576" s="414">
        <v>5</v>
      </c>
      <c r="V576" s="414">
        <v>5.4</v>
      </c>
      <c r="W576" s="414" t="s">
        <v>48</v>
      </c>
      <c r="X576" s="414" t="s">
        <v>221</v>
      </c>
      <c r="Y576" s="1544" t="s">
        <v>2529</v>
      </c>
      <c r="Z576" s="207"/>
      <c r="AA576" s="207"/>
      <c r="AB576" s="207"/>
      <c r="AC576" s="207"/>
      <c r="AD576" s="207"/>
      <c r="AE576" s="207"/>
      <c r="AF576" s="207"/>
      <c r="AG576" s="207"/>
    </row>
    <row r="577" spans="1:33" s="211" customFormat="1" ht="117.75" customHeight="1">
      <c r="A577" s="55"/>
      <c r="B577" s="56"/>
      <c r="C577" s="766">
        <v>27</v>
      </c>
      <c r="D577" s="489">
        <v>27</v>
      </c>
      <c r="E577" s="482" t="s">
        <v>1192</v>
      </c>
      <c r="F577" s="110">
        <v>0</v>
      </c>
      <c r="G577" s="110">
        <v>0</v>
      </c>
      <c r="H577" s="110">
        <v>0</v>
      </c>
      <c r="I577" s="110">
        <v>0</v>
      </c>
      <c r="J577" s="110">
        <v>25000</v>
      </c>
      <c r="K577" s="155">
        <v>25000</v>
      </c>
      <c r="L577" s="71">
        <v>0</v>
      </c>
      <c r="M577" s="71">
        <v>80</v>
      </c>
      <c r="N577" s="71">
        <v>0</v>
      </c>
      <c r="O577" s="71">
        <v>80</v>
      </c>
      <c r="P577" s="82" t="s">
        <v>240</v>
      </c>
      <c r="Q577" s="82" t="s">
        <v>220</v>
      </c>
      <c r="R577" s="234">
        <v>21671</v>
      </c>
      <c r="S577" s="415" t="s">
        <v>1191</v>
      </c>
      <c r="T577" s="237" t="s">
        <v>1193</v>
      </c>
      <c r="U577" s="414">
        <v>5</v>
      </c>
      <c r="V577" s="414">
        <v>5.4</v>
      </c>
      <c r="W577" s="414" t="s">
        <v>48</v>
      </c>
      <c r="X577" s="238"/>
      <c r="Y577" s="98" t="s">
        <v>1078</v>
      </c>
      <c r="AA577" s="210"/>
      <c r="AB577" s="210"/>
      <c r="AC577" s="210"/>
      <c r="AD577" s="210"/>
      <c r="AE577" s="210"/>
      <c r="AF577" s="210"/>
      <c r="AG577" s="210"/>
    </row>
    <row r="578" spans="1:33" s="226" customFormat="1" ht="117.75" customHeight="1">
      <c r="A578" s="55"/>
      <c r="B578" s="56"/>
      <c r="C578" s="766">
        <v>28</v>
      </c>
      <c r="D578" s="489">
        <v>18</v>
      </c>
      <c r="E578" s="482" t="s">
        <v>2638</v>
      </c>
      <c r="F578" s="130">
        <v>120000</v>
      </c>
      <c r="G578" s="110">
        <v>0</v>
      </c>
      <c r="H578" s="110">
        <v>0</v>
      </c>
      <c r="I578" s="110">
        <v>0</v>
      </c>
      <c r="J578" s="110">
        <v>0</v>
      </c>
      <c r="K578" s="124">
        <f>SUM(F578,G578,H578,I578,J578)</f>
        <v>120000</v>
      </c>
      <c r="L578" s="1816">
        <v>0</v>
      </c>
      <c r="M578" s="276">
        <v>40</v>
      </c>
      <c r="N578" s="1816">
        <v>0</v>
      </c>
      <c r="O578" s="276">
        <f>SUM(L578:N578)</f>
        <v>40</v>
      </c>
      <c r="P578" s="82" t="s">
        <v>240</v>
      </c>
      <c r="Q578" s="82" t="s">
        <v>2457</v>
      </c>
      <c r="R578" s="102">
        <v>21732</v>
      </c>
      <c r="S578" s="98" t="s">
        <v>2636</v>
      </c>
      <c r="T578" s="418" t="s">
        <v>2637</v>
      </c>
      <c r="U578" s="770">
        <v>5</v>
      </c>
      <c r="V578" s="770">
        <v>5.4</v>
      </c>
      <c r="W578" s="770" t="s">
        <v>48</v>
      </c>
      <c r="X578" s="238" t="s">
        <v>221</v>
      </c>
      <c r="Y578" s="99" t="s">
        <v>2555</v>
      </c>
      <c r="AA578" s="221"/>
      <c r="AB578" s="221"/>
      <c r="AC578" s="221"/>
      <c r="AD578" s="221"/>
      <c r="AE578" s="221"/>
      <c r="AF578" s="221"/>
      <c r="AG578" s="221"/>
    </row>
    <row r="579" spans="1:33" s="208" customFormat="1" ht="23.25" customHeight="1">
      <c r="A579" s="323"/>
      <c r="B579" s="324"/>
      <c r="C579" s="700" t="s">
        <v>35</v>
      </c>
      <c r="D579" s="539" t="s">
        <v>53</v>
      </c>
      <c r="E579" s="540" t="s">
        <v>54</v>
      </c>
      <c r="F579" s="282">
        <f t="shared" ref="F579" si="78">SUM(F580,F581,F582)</f>
        <v>23000</v>
      </c>
      <c r="G579" s="282">
        <f t="shared" ref="G579" si="79">SUM(G580,G581,G582)</f>
        <v>30000</v>
      </c>
      <c r="H579" s="282">
        <f t="shared" ref="H579" si="80">SUM(H580,H581,H582)</f>
        <v>0</v>
      </c>
      <c r="I579" s="282">
        <f t="shared" ref="I579" si="81">SUM(I580,I581,I582)</f>
        <v>0</v>
      </c>
      <c r="J579" s="282">
        <f t="shared" ref="J579" si="82">SUM(J580,J581,J582)</f>
        <v>0</v>
      </c>
      <c r="K579" s="282">
        <f t="shared" ref="K579" si="83">SUM(K580,K581,K582)</f>
        <v>53000</v>
      </c>
      <c r="L579" s="441"/>
      <c r="M579" s="282"/>
      <c r="N579" s="282"/>
      <c r="O579" s="282"/>
      <c r="P579" s="282"/>
      <c r="Q579" s="318"/>
      <c r="R579" s="319"/>
      <c r="S579" s="320"/>
      <c r="T579" s="319"/>
      <c r="U579" s="321"/>
      <c r="V579" s="321"/>
      <c r="W579" s="321"/>
      <c r="X579" s="321"/>
      <c r="Y579" s="682"/>
      <c r="Z579" s="207"/>
      <c r="AA579" s="207"/>
      <c r="AB579" s="207"/>
      <c r="AC579" s="207"/>
      <c r="AD579" s="207"/>
      <c r="AE579" s="207"/>
      <c r="AF579" s="207"/>
      <c r="AG579" s="207"/>
    </row>
    <row r="580" spans="1:33" s="211" customFormat="1" ht="115.5" customHeight="1">
      <c r="A580" s="55"/>
      <c r="B580" s="56"/>
      <c r="C580" s="766">
        <v>1</v>
      </c>
      <c r="D580" s="495">
        <v>9</v>
      </c>
      <c r="E580" s="454" t="s">
        <v>1931</v>
      </c>
      <c r="F580" s="161">
        <v>0</v>
      </c>
      <c r="G580" s="137">
        <v>10000</v>
      </c>
      <c r="H580" s="161">
        <v>0</v>
      </c>
      <c r="I580" s="161">
        <v>0</v>
      </c>
      <c r="J580" s="161">
        <v>0</v>
      </c>
      <c r="K580" s="47">
        <f>SUM(F580,G580,H580,I580,J580)</f>
        <v>10000</v>
      </c>
      <c r="L580" s="431">
        <v>120</v>
      </c>
      <c r="M580" s="431">
        <v>11</v>
      </c>
      <c r="N580" s="433">
        <v>0</v>
      </c>
      <c r="O580" s="431">
        <f>SUM(L580:N580)</f>
        <v>131</v>
      </c>
      <c r="P580" s="49" t="s">
        <v>240</v>
      </c>
      <c r="Q580" s="49" t="s">
        <v>220</v>
      </c>
      <c r="R580" s="75">
        <v>21641</v>
      </c>
      <c r="S580" s="416" t="s">
        <v>1932</v>
      </c>
      <c r="T580" s="40" t="s">
        <v>1933</v>
      </c>
      <c r="U580" s="40">
        <v>5</v>
      </c>
      <c r="V580" s="40">
        <v>5.5</v>
      </c>
      <c r="W580" s="40" t="s">
        <v>53</v>
      </c>
      <c r="X580" s="238" t="s">
        <v>221</v>
      </c>
      <c r="Y580" s="416" t="s">
        <v>1872</v>
      </c>
      <c r="AA580" s="210"/>
      <c r="AB580" s="210"/>
      <c r="AC580" s="210"/>
      <c r="AD580" s="210"/>
      <c r="AE580" s="210"/>
      <c r="AF580" s="210"/>
      <c r="AG580" s="210"/>
    </row>
    <row r="581" spans="1:33" s="1004" customFormat="1" ht="115.5" customHeight="1">
      <c r="A581" s="55"/>
      <c r="B581" s="56"/>
      <c r="C581" s="766">
        <v>2</v>
      </c>
      <c r="D581" s="487">
        <v>36</v>
      </c>
      <c r="E581" s="389" t="s">
        <v>2906</v>
      </c>
      <c r="F581" s="130">
        <v>23000</v>
      </c>
      <c r="G581" s="38">
        <v>0</v>
      </c>
      <c r="H581" s="38">
        <v>0</v>
      </c>
      <c r="I581" s="38">
        <v>0</v>
      </c>
      <c r="J581" s="38">
        <v>0</v>
      </c>
      <c r="K581" s="38">
        <f>SUM(F581,G581,H581,I581,J581)</f>
        <v>23000</v>
      </c>
      <c r="L581" s="430">
        <v>0</v>
      </c>
      <c r="M581" s="431">
        <v>30</v>
      </c>
      <c r="N581" s="430">
        <v>0</v>
      </c>
      <c r="O581" s="431">
        <f>SUM(L581:N581)</f>
        <v>30</v>
      </c>
      <c r="P581" s="49" t="s">
        <v>240</v>
      </c>
      <c r="Q581" s="49" t="s">
        <v>220</v>
      </c>
      <c r="R581" s="75">
        <v>21610</v>
      </c>
      <c r="S581" s="702" t="s">
        <v>246</v>
      </c>
      <c r="T581" s="40" t="s">
        <v>247</v>
      </c>
      <c r="U581" s="40">
        <v>5</v>
      </c>
      <c r="V581" s="40">
        <v>5.5</v>
      </c>
      <c r="W581" s="40" t="s">
        <v>53</v>
      </c>
      <c r="X581" s="238" t="s">
        <v>221</v>
      </c>
      <c r="Y581" s="416" t="s">
        <v>863</v>
      </c>
      <c r="AA581" s="1005"/>
      <c r="AB581" s="1005"/>
      <c r="AC581" s="1005"/>
      <c r="AD581" s="1005"/>
      <c r="AE581" s="1005"/>
      <c r="AF581" s="1005"/>
      <c r="AG581" s="1005"/>
    </row>
    <row r="582" spans="1:33" s="211" customFormat="1" ht="115.5" customHeight="1">
      <c r="A582" s="1033"/>
      <c r="B582" s="1034"/>
      <c r="C582" s="769">
        <v>3</v>
      </c>
      <c r="D582" s="1012">
        <v>1</v>
      </c>
      <c r="E582" s="699" t="s">
        <v>2374</v>
      </c>
      <c r="F582" s="1584">
        <v>0</v>
      </c>
      <c r="G582" s="916">
        <v>20000</v>
      </c>
      <c r="H582" s="1584">
        <v>0</v>
      </c>
      <c r="I582" s="1584">
        <v>0</v>
      </c>
      <c r="J582" s="1584">
        <v>0</v>
      </c>
      <c r="K582" s="1006">
        <f>SUM(F582,G582,H582,I582,J582)</f>
        <v>20000</v>
      </c>
      <c r="L582" s="430">
        <v>0</v>
      </c>
      <c r="M582" s="919">
        <v>30</v>
      </c>
      <c r="N582" s="430">
        <v>0</v>
      </c>
      <c r="O582" s="919">
        <v>30</v>
      </c>
      <c r="P582" s="921" t="s">
        <v>240</v>
      </c>
      <c r="Q582" s="921" t="s">
        <v>3181</v>
      </c>
      <c r="R582" s="1008">
        <v>21582</v>
      </c>
      <c r="S582" s="921" t="s">
        <v>2375</v>
      </c>
      <c r="T582" s="922" t="s">
        <v>2376</v>
      </c>
      <c r="U582" s="922">
        <v>5</v>
      </c>
      <c r="V582" s="922">
        <v>5.5</v>
      </c>
      <c r="W582" s="922" t="s">
        <v>53</v>
      </c>
      <c r="X582" s="922" t="s">
        <v>221</v>
      </c>
      <c r="Y582" s="921" t="s">
        <v>2373</v>
      </c>
      <c r="Z582" s="210"/>
      <c r="AA582" s="210"/>
      <c r="AB582" s="210"/>
      <c r="AC582" s="210"/>
      <c r="AD582" s="210"/>
      <c r="AE582" s="210"/>
      <c r="AF582" s="210"/>
      <c r="AG582" s="210"/>
    </row>
    <row r="583" spans="1:33" s="211" customFormat="1" ht="24" customHeight="1">
      <c r="A583" s="323"/>
      <c r="B583" s="324"/>
      <c r="C583" s="700" t="s">
        <v>38</v>
      </c>
      <c r="D583" s="539" t="s">
        <v>52</v>
      </c>
      <c r="E583" s="540" t="s">
        <v>55</v>
      </c>
      <c r="F583" s="282">
        <f t="shared" ref="F583" si="84">SUM(F584,F585,F586,F587,F588,F589,F590,F591,F592,F593,F598,F599,F600)</f>
        <v>25966910</v>
      </c>
      <c r="G583" s="282">
        <f t="shared" ref="G583" si="85">SUM(G584,G585,G586,G587,G588,G589,G590,G591,G592,G593,G598,G599,G600)</f>
        <v>32569000</v>
      </c>
      <c r="H583" s="282">
        <f t="shared" ref="H583" si="86">SUM(H584,H585,H586,H587,H588,H589,H590,H591,H592,H593,H598,H599,H600)</f>
        <v>0</v>
      </c>
      <c r="I583" s="282">
        <f t="shared" ref="I583" si="87">SUM(I584,I585,I586,I587,I588,I589,I590,I591,I592,I593,I598,I599,I600)</f>
        <v>295400</v>
      </c>
      <c r="J583" s="282">
        <f t="shared" ref="J583" si="88">SUM(J584,J585,J586,J587,J588,J589,J590,J591,J592,J593,J598,J599,J600)</f>
        <v>30000</v>
      </c>
      <c r="K583" s="282">
        <f t="shared" ref="K583" si="89">SUM(K584,K585,K586,K587,K588,K589,K590,K591,K592,K593,K598,K599,K600)</f>
        <v>58861310</v>
      </c>
      <c r="L583" s="441"/>
      <c r="M583" s="282"/>
      <c r="N583" s="282"/>
      <c r="O583" s="282"/>
      <c r="P583" s="282"/>
      <c r="Q583" s="318"/>
      <c r="R583" s="319"/>
      <c r="S583" s="320"/>
      <c r="T583" s="319"/>
      <c r="U583" s="321"/>
      <c r="V583" s="321"/>
      <c r="W583" s="321"/>
      <c r="X583" s="321"/>
      <c r="Y583" s="682"/>
      <c r="AA583" s="210"/>
      <c r="AB583" s="210"/>
      <c r="AC583" s="210"/>
      <c r="AD583" s="210"/>
      <c r="AE583" s="210"/>
      <c r="AF583" s="210"/>
      <c r="AG583" s="210"/>
    </row>
    <row r="584" spans="1:33" s="226" customFormat="1" ht="121.5" customHeight="1">
      <c r="A584" s="55"/>
      <c r="B584" s="56"/>
      <c r="C584" s="766">
        <v>1</v>
      </c>
      <c r="D584" s="495">
        <v>16</v>
      </c>
      <c r="E584" s="478" t="s">
        <v>736</v>
      </c>
      <c r="F584" s="42">
        <v>30000</v>
      </c>
      <c r="G584" s="430">
        <v>0</v>
      </c>
      <c r="H584" s="84" t="s">
        <v>525</v>
      </c>
      <c r="I584" s="84" t="s">
        <v>525</v>
      </c>
      <c r="J584" s="84" t="s">
        <v>525</v>
      </c>
      <c r="K584" s="85">
        <f>SUM(F584,G584,H584,I584,J584)</f>
        <v>30000</v>
      </c>
      <c r="L584" s="433">
        <v>0</v>
      </c>
      <c r="M584" s="431">
        <v>52</v>
      </c>
      <c r="N584" s="433">
        <v>0</v>
      </c>
      <c r="O584" s="431">
        <f>SUM(L584:N584)</f>
        <v>52</v>
      </c>
      <c r="P584" s="651" t="s">
        <v>3130</v>
      </c>
      <c r="Q584" s="402" t="s">
        <v>220</v>
      </c>
      <c r="R584" s="75">
        <v>21732</v>
      </c>
      <c r="S584" s="416">
        <v>2</v>
      </c>
      <c r="T584" s="702" t="s">
        <v>737</v>
      </c>
      <c r="U584" s="414">
        <v>5</v>
      </c>
      <c r="V584" s="414">
        <v>5.6</v>
      </c>
      <c r="W584" s="414" t="s">
        <v>52</v>
      </c>
      <c r="X584" s="238" t="s">
        <v>221</v>
      </c>
      <c r="Y584" s="416" t="s">
        <v>3388</v>
      </c>
      <c r="AA584" s="221"/>
      <c r="AB584" s="221"/>
      <c r="AC584" s="221"/>
      <c r="AD584" s="221"/>
      <c r="AE584" s="221"/>
      <c r="AF584" s="221"/>
      <c r="AG584" s="221"/>
    </row>
    <row r="585" spans="1:33" s="211" customFormat="1" ht="121.5" customHeight="1">
      <c r="A585" s="55"/>
      <c r="B585" s="56"/>
      <c r="C585" s="766">
        <v>2</v>
      </c>
      <c r="D585" s="506">
        <v>3</v>
      </c>
      <c r="E585" s="482" t="s">
        <v>3843</v>
      </c>
      <c r="F585" s="153">
        <v>0</v>
      </c>
      <c r="G585" s="137">
        <v>100000</v>
      </c>
      <c r="H585" s="153">
        <v>0</v>
      </c>
      <c r="I585" s="153">
        <v>0</v>
      </c>
      <c r="J585" s="153">
        <v>0</v>
      </c>
      <c r="K585" s="153">
        <f>SUM(F585,G585,H585,I585,J585)</f>
        <v>100000</v>
      </c>
      <c r="L585" s="434">
        <v>0</v>
      </c>
      <c r="M585" s="434">
        <v>92</v>
      </c>
      <c r="N585" s="434">
        <v>0</v>
      </c>
      <c r="O585" s="434">
        <f>SUM(L585:N585)</f>
        <v>92</v>
      </c>
      <c r="P585" s="98" t="s">
        <v>240</v>
      </c>
      <c r="Q585" s="99" t="s">
        <v>220</v>
      </c>
      <c r="R585" s="100">
        <v>21520</v>
      </c>
      <c r="S585" s="99" t="s">
        <v>941</v>
      </c>
      <c r="T585" s="101" t="s">
        <v>942</v>
      </c>
      <c r="U585" s="171">
        <v>5</v>
      </c>
      <c r="V585" s="171">
        <v>5.6</v>
      </c>
      <c r="W585" s="171" t="s">
        <v>52</v>
      </c>
      <c r="X585" s="171" t="s">
        <v>221</v>
      </c>
      <c r="Y585" s="416" t="s">
        <v>3032</v>
      </c>
      <c r="AA585" s="210"/>
      <c r="AB585" s="210"/>
      <c r="AC585" s="210"/>
      <c r="AD585" s="210"/>
      <c r="AE585" s="210"/>
      <c r="AF585" s="210"/>
      <c r="AG585" s="210"/>
    </row>
    <row r="586" spans="1:33" s="226" customFormat="1" ht="121.5" customHeight="1">
      <c r="A586" s="55"/>
      <c r="B586" s="56"/>
      <c r="C586" s="766">
        <v>3</v>
      </c>
      <c r="D586" s="489">
        <v>20</v>
      </c>
      <c r="E586" s="482" t="s">
        <v>1190</v>
      </c>
      <c r="F586" s="110">
        <v>40000</v>
      </c>
      <c r="G586" s="110">
        <v>0</v>
      </c>
      <c r="H586" s="110">
        <v>0</v>
      </c>
      <c r="I586" s="110">
        <v>0</v>
      </c>
      <c r="J586" s="110">
        <v>0</v>
      </c>
      <c r="K586" s="155">
        <v>40000</v>
      </c>
      <c r="L586" s="71">
        <v>0</v>
      </c>
      <c r="M586" s="71">
        <v>120</v>
      </c>
      <c r="N586" s="71">
        <v>0</v>
      </c>
      <c r="O586" s="71">
        <v>120</v>
      </c>
      <c r="P586" s="82" t="s">
        <v>240</v>
      </c>
      <c r="Q586" s="82" t="s">
        <v>220</v>
      </c>
      <c r="R586" s="234">
        <v>21671</v>
      </c>
      <c r="S586" s="415" t="s">
        <v>1191</v>
      </c>
      <c r="T586" s="57">
        <v>808878454</v>
      </c>
      <c r="U586" s="57">
        <v>5</v>
      </c>
      <c r="V586" s="57">
        <v>5.6</v>
      </c>
      <c r="W586" s="57" t="s">
        <v>52</v>
      </c>
      <c r="X586" s="238" t="s">
        <v>221</v>
      </c>
      <c r="Y586" s="98" t="s">
        <v>1078</v>
      </c>
      <c r="AA586" s="221"/>
      <c r="AB586" s="221"/>
      <c r="AC586" s="221"/>
      <c r="AD586" s="221"/>
      <c r="AE586" s="221"/>
      <c r="AF586" s="221"/>
      <c r="AG586" s="221"/>
    </row>
    <row r="587" spans="1:33" s="211" customFormat="1" ht="121.5" customHeight="1">
      <c r="A587" s="55"/>
      <c r="B587" s="56"/>
      <c r="C587" s="766">
        <v>4</v>
      </c>
      <c r="D587" s="507">
        <v>9</v>
      </c>
      <c r="E587" s="389" t="s">
        <v>1311</v>
      </c>
      <c r="F587" s="54">
        <v>0</v>
      </c>
      <c r="G587" s="54">
        <v>0</v>
      </c>
      <c r="H587" s="54">
        <v>0</v>
      </c>
      <c r="I587" s="54">
        <v>0</v>
      </c>
      <c r="J587" s="54">
        <v>30000</v>
      </c>
      <c r="K587" s="54">
        <f>SUM(F587,G587,H587,I587,J587)</f>
        <v>30000</v>
      </c>
      <c r="L587" s="435">
        <v>0</v>
      </c>
      <c r="M587" s="435">
        <v>90</v>
      </c>
      <c r="N587" s="435">
        <v>0</v>
      </c>
      <c r="O587" s="435">
        <v>90</v>
      </c>
      <c r="P587" s="49" t="s">
        <v>240</v>
      </c>
      <c r="Q587" s="49" t="s">
        <v>220</v>
      </c>
      <c r="R587" s="75">
        <v>21520</v>
      </c>
      <c r="S587" s="416" t="s">
        <v>1312</v>
      </c>
      <c r="T587" s="40" t="s">
        <v>1313</v>
      </c>
      <c r="U587" s="40">
        <v>5</v>
      </c>
      <c r="V587" s="40">
        <v>5.6</v>
      </c>
      <c r="W587" s="40" t="s">
        <v>52</v>
      </c>
      <c r="X587" s="238"/>
      <c r="Y587" s="416" t="s">
        <v>1245</v>
      </c>
      <c r="AA587" s="210"/>
      <c r="AB587" s="210"/>
      <c r="AC587" s="210"/>
      <c r="AD587" s="210"/>
      <c r="AE587" s="210"/>
      <c r="AF587" s="210"/>
      <c r="AG587" s="210"/>
    </row>
    <row r="588" spans="1:33" s="211" customFormat="1" ht="121.5" customHeight="1">
      <c r="A588" s="55"/>
      <c r="B588" s="56"/>
      <c r="C588" s="766">
        <v>5</v>
      </c>
      <c r="D588" s="488">
        <v>2</v>
      </c>
      <c r="E588" s="508" t="s">
        <v>1919</v>
      </c>
      <c r="F588" s="42">
        <v>150000</v>
      </c>
      <c r="G588" s="54">
        <v>0</v>
      </c>
      <c r="H588" s="54">
        <v>0</v>
      </c>
      <c r="I588" s="54">
        <v>0</v>
      </c>
      <c r="J588" s="54">
        <v>0</v>
      </c>
      <c r="K588" s="127">
        <v>150000</v>
      </c>
      <c r="L588" s="131">
        <v>30</v>
      </c>
      <c r="M588" s="131">
        <v>70</v>
      </c>
      <c r="N588" s="131">
        <v>300</v>
      </c>
      <c r="O588" s="131">
        <v>400</v>
      </c>
      <c r="P588" s="82" t="s">
        <v>1814</v>
      </c>
      <c r="Q588" s="82" t="s">
        <v>392</v>
      </c>
      <c r="R588" s="100">
        <v>21582</v>
      </c>
      <c r="S588" s="99" t="s">
        <v>1888</v>
      </c>
      <c r="T588" s="414" t="s">
        <v>1889</v>
      </c>
      <c r="U588" s="414">
        <v>5</v>
      </c>
      <c r="V588" s="414">
        <v>5.6</v>
      </c>
      <c r="W588" s="414" t="s">
        <v>52</v>
      </c>
      <c r="X588" s="238" t="s">
        <v>394</v>
      </c>
      <c r="Y588" s="99" t="s">
        <v>1872</v>
      </c>
      <c r="AA588" s="210"/>
      <c r="AB588" s="210"/>
      <c r="AC588" s="210"/>
      <c r="AD588" s="210"/>
      <c r="AE588" s="210"/>
      <c r="AF588" s="210"/>
      <c r="AG588" s="210"/>
    </row>
    <row r="589" spans="1:33" s="226" customFormat="1" ht="121.5" customHeight="1">
      <c r="A589" s="55"/>
      <c r="B589" s="56"/>
      <c r="C589" s="766">
        <v>6</v>
      </c>
      <c r="D589" s="495">
        <v>3</v>
      </c>
      <c r="E589" s="454" t="s">
        <v>1920</v>
      </c>
      <c r="F589" s="54">
        <v>0</v>
      </c>
      <c r="G589" s="137">
        <v>50000</v>
      </c>
      <c r="H589" s="54">
        <v>0</v>
      </c>
      <c r="I589" s="54">
        <v>0</v>
      </c>
      <c r="J589" s="54">
        <v>0</v>
      </c>
      <c r="K589" s="126">
        <v>50000</v>
      </c>
      <c r="L589" s="432">
        <v>0</v>
      </c>
      <c r="M589" s="131">
        <v>150</v>
      </c>
      <c r="N589" s="432">
        <v>0</v>
      </c>
      <c r="O589" s="131">
        <v>150</v>
      </c>
      <c r="P589" s="82" t="s">
        <v>240</v>
      </c>
      <c r="Q589" s="82" t="s">
        <v>220</v>
      </c>
      <c r="R589" s="100">
        <v>21520</v>
      </c>
      <c r="S589" s="99" t="s">
        <v>1921</v>
      </c>
      <c r="T589" s="414" t="s">
        <v>1922</v>
      </c>
      <c r="U589" s="414">
        <v>5</v>
      </c>
      <c r="V589" s="414">
        <v>5.6</v>
      </c>
      <c r="W589" s="414" t="s">
        <v>52</v>
      </c>
      <c r="X589" s="238" t="s">
        <v>221</v>
      </c>
      <c r="Y589" s="99" t="s">
        <v>1872</v>
      </c>
      <c r="AA589" s="221"/>
      <c r="AB589" s="221"/>
      <c r="AC589" s="221"/>
      <c r="AD589" s="221"/>
      <c r="AE589" s="221"/>
      <c r="AF589" s="221"/>
      <c r="AG589" s="221"/>
    </row>
    <row r="590" spans="1:33" s="226" customFormat="1" ht="110.25" customHeight="1">
      <c r="A590" s="55"/>
      <c r="B590" s="56"/>
      <c r="C590" s="766">
        <v>7</v>
      </c>
      <c r="D590" s="492">
        <v>13</v>
      </c>
      <c r="E590" s="493" t="s">
        <v>2175</v>
      </c>
      <c r="F590" s="42">
        <v>30000</v>
      </c>
      <c r="G590" s="54">
        <v>0</v>
      </c>
      <c r="H590" s="54">
        <v>0</v>
      </c>
      <c r="I590" s="54">
        <v>0</v>
      </c>
      <c r="J590" s="54">
        <v>0</v>
      </c>
      <c r="K590" s="126">
        <f t="shared" ref="K590:K600" si="90">SUM(F590,G590,H590,I590,J590)</f>
        <v>30000</v>
      </c>
      <c r="L590" s="432">
        <v>0</v>
      </c>
      <c r="M590" s="131">
        <v>40</v>
      </c>
      <c r="N590" s="432">
        <v>0</v>
      </c>
      <c r="O590" s="131">
        <v>40</v>
      </c>
      <c r="P590" s="82" t="s">
        <v>240</v>
      </c>
      <c r="Q590" s="82" t="s">
        <v>220</v>
      </c>
      <c r="R590" s="171" t="s">
        <v>2142</v>
      </c>
      <c r="S590" s="99" t="s">
        <v>2176</v>
      </c>
      <c r="T590" s="163" t="s">
        <v>2177</v>
      </c>
      <c r="U590" s="414">
        <v>5</v>
      </c>
      <c r="V590" s="414">
        <v>5.6</v>
      </c>
      <c r="W590" s="414" t="s">
        <v>52</v>
      </c>
      <c r="X590" s="238" t="s">
        <v>394</v>
      </c>
      <c r="Y590" s="99" t="s">
        <v>2097</v>
      </c>
      <c r="AA590" s="221"/>
      <c r="AB590" s="221"/>
      <c r="AC590" s="221"/>
      <c r="AD590" s="221"/>
      <c r="AE590" s="221"/>
      <c r="AF590" s="221"/>
      <c r="AG590" s="221"/>
    </row>
    <row r="591" spans="1:33" s="211" customFormat="1" ht="110.25" customHeight="1">
      <c r="A591" s="55"/>
      <c r="B591" s="56"/>
      <c r="C591" s="766">
        <v>8</v>
      </c>
      <c r="D591" s="522">
        <v>8</v>
      </c>
      <c r="E591" s="508" t="s">
        <v>2463</v>
      </c>
      <c r="F591" s="140">
        <v>100000</v>
      </c>
      <c r="G591" s="194">
        <v>0</v>
      </c>
      <c r="H591" s="119">
        <v>0</v>
      </c>
      <c r="I591" s="119">
        <v>0</v>
      </c>
      <c r="J591" s="119">
        <v>0</v>
      </c>
      <c r="K591" s="127">
        <f t="shared" si="90"/>
        <v>100000</v>
      </c>
      <c r="L591" s="165">
        <v>0</v>
      </c>
      <c r="M591" s="131">
        <v>4</v>
      </c>
      <c r="N591" s="165">
        <v>0</v>
      </c>
      <c r="O591" s="165">
        <f>SUM(L591,M591,N591)</f>
        <v>4</v>
      </c>
      <c r="P591" s="82" t="s">
        <v>391</v>
      </c>
      <c r="Q591" s="82" t="s">
        <v>392</v>
      </c>
      <c r="R591" s="101" t="s">
        <v>2464</v>
      </c>
      <c r="S591" s="99" t="s">
        <v>2465</v>
      </c>
      <c r="T591" s="414" t="s">
        <v>2459</v>
      </c>
      <c r="U591" s="414">
        <v>5</v>
      </c>
      <c r="V591" s="414">
        <v>5.6</v>
      </c>
      <c r="W591" s="414">
        <v>5.61</v>
      </c>
      <c r="X591" s="40" t="s">
        <v>221</v>
      </c>
      <c r="Y591" s="99" t="s">
        <v>2460</v>
      </c>
      <c r="AA591" s="210"/>
      <c r="AB591" s="210"/>
      <c r="AC591" s="210"/>
      <c r="AD591" s="210"/>
      <c r="AE591" s="210"/>
      <c r="AF591" s="210"/>
      <c r="AG591" s="210"/>
    </row>
    <row r="592" spans="1:33" s="211" customFormat="1" ht="110.25" customHeight="1">
      <c r="A592" s="55"/>
      <c r="B592" s="56"/>
      <c r="C592" s="766">
        <v>9</v>
      </c>
      <c r="D592" s="488">
        <v>9</v>
      </c>
      <c r="E592" s="497" t="s">
        <v>2476</v>
      </c>
      <c r="F592" s="139">
        <v>0</v>
      </c>
      <c r="G592" s="194">
        <v>0</v>
      </c>
      <c r="H592" s="119">
        <v>0</v>
      </c>
      <c r="I592" s="95">
        <v>200000</v>
      </c>
      <c r="J592" s="119">
        <v>0</v>
      </c>
      <c r="K592" s="127">
        <f t="shared" si="90"/>
        <v>200000</v>
      </c>
      <c r="L592" s="165">
        <v>0</v>
      </c>
      <c r="M592" s="436">
        <v>363</v>
      </c>
      <c r="N592" s="165">
        <v>0</v>
      </c>
      <c r="O592" s="165">
        <f>SUM(L592,M592,N592)</f>
        <v>363</v>
      </c>
      <c r="P592" s="82" t="s">
        <v>240</v>
      </c>
      <c r="Q592" s="82" t="s">
        <v>2457</v>
      </c>
      <c r="R592" s="1409" t="s">
        <v>2464</v>
      </c>
      <c r="S592" s="98" t="s">
        <v>2475</v>
      </c>
      <c r="T592" s="414" t="s">
        <v>2459</v>
      </c>
      <c r="U592" s="90">
        <v>5</v>
      </c>
      <c r="V592" s="90">
        <v>5.6</v>
      </c>
      <c r="W592" s="90" t="s">
        <v>52</v>
      </c>
      <c r="X592" s="40" t="s">
        <v>221</v>
      </c>
      <c r="Y592" s="99" t="s">
        <v>2460</v>
      </c>
      <c r="AA592" s="210"/>
      <c r="AB592" s="210"/>
      <c r="AC592" s="210"/>
      <c r="AD592" s="210"/>
      <c r="AE592" s="210"/>
      <c r="AF592" s="210"/>
      <c r="AG592" s="210"/>
    </row>
    <row r="593" spans="1:33" s="208" customFormat="1">
      <c r="A593" s="33"/>
      <c r="B593" s="34"/>
      <c r="C593" s="766">
        <v>10</v>
      </c>
      <c r="D593" s="522">
        <v>2</v>
      </c>
      <c r="E593" s="508" t="s">
        <v>2356</v>
      </c>
      <c r="F593" s="130">
        <v>400000</v>
      </c>
      <c r="G593" s="194">
        <v>0</v>
      </c>
      <c r="H593" s="194">
        <v>0</v>
      </c>
      <c r="I593" s="194">
        <v>0</v>
      </c>
      <c r="J593" s="194">
        <v>0</v>
      </c>
      <c r="K593" s="127">
        <f t="shared" si="90"/>
        <v>400000</v>
      </c>
      <c r="L593" s="131"/>
      <c r="M593" s="131"/>
      <c r="N593" s="131"/>
      <c r="O593" s="131"/>
      <c r="P593" s="39"/>
      <c r="Q593" s="39"/>
      <c r="R593" s="171"/>
      <c r="S593" s="99"/>
      <c r="T593" s="414"/>
      <c r="U593" s="414">
        <v>5</v>
      </c>
      <c r="V593" s="414">
        <v>5.6</v>
      </c>
      <c r="W593" s="414" t="s">
        <v>52</v>
      </c>
      <c r="X593" s="238" t="s">
        <v>394</v>
      </c>
      <c r="Y593" s="99" t="s">
        <v>2342</v>
      </c>
      <c r="AA593" s="207"/>
      <c r="AB593" s="207"/>
      <c r="AC593" s="207"/>
      <c r="AD593" s="207"/>
      <c r="AE593" s="207"/>
      <c r="AF593" s="207"/>
      <c r="AG593" s="207"/>
    </row>
    <row r="594" spans="1:33" s="1245" customFormat="1" ht="144.75" customHeight="1">
      <c r="A594" s="1041"/>
      <c r="B594" s="1042"/>
      <c r="C594" s="1241"/>
      <c r="D594" s="1242"/>
      <c r="E594" s="1243" t="s">
        <v>2733</v>
      </c>
      <c r="F594" s="1244">
        <v>100000</v>
      </c>
      <c r="G594" s="194">
        <v>0</v>
      </c>
      <c r="H594" s="194">
        <v>0</v>
      </c>
      <c r="I594" s="194">
        <v>0</v>
      </c>
      <c r="J594" s="194">
        <v>0</v>
      </c>
      <c r="K594" s="1225">
        <f t="shared" si="90"/>
        <v>100000</v>
      </c>
      <c r="L594" s="1226">
        <v>0</v>
      </c>
      <c r="M594" s="655">
        <v>200</v>
      </c>
      <c r="N594" s="1226">
        <v>0</v>
      </c>
      <c r="O594" s="655">
        <v>200</v>
      </c>
      <c r="P594" s="77" t="s">
        <v>240</v>
      </c>
      <c r="Q594" s="77" t="s">
        <v>220</v>
      </c>
      <c r="R594" s="1076">
        <v>21520</v>
      </c>
      <c r="S594" s="657"/>
      <c r="T594" s="656"/>
      <c r="U594" s="414">
        <v>5</v>
      </c>
      <c r="V594" s="414">
        <v>5.6</v>
      </c>
      <c r="W594" s="414" t="s">
        <v>52</v>
      </c>
      <c r="X594" s="844" t="s">
        <v>394</v>
      </c>
      <c r="Y594" s="657" t="s">
        <v>2342</v>
      </c>
      <c r="AA594" s="1246"/>
      <c r="AB594" s="1246"/>
      <c r="AC594" s="1246"/>
      <c r="AD594" s="1246"/>
      <c r="AE594" s="1246"/>
      <c r="AF594" s="1246"/>
      <c r="AG594" s="1246"/>
    </row>
    <row r="595" spans="1:33" s="1046" customFormat="1" ht="136.5" customHeight="1">
      <c r="A595" s="1041"/>
      <c r="B595" s="1042"/>
      <c r="C595" s="1241"/>
      <c r="D595" s="1242"/>
      <c r="E595" s="1243" t="s">
        <v>2734</v>
      </c>
      <c r="F595" s="1244">
        <v>100000</v>
      </c>
      <c r="G595" s="194">
        <v>0</v>
      </c>
      <c r="H595" s="194">
        <v>0</v>
      </c>
      <c r="I595" s="194">
        <v>0</v>
      </c>
      <c r="J595" s="194">
        <v>0</v>
      </c>
      <c r="K595" s="1225">
        <f t="shared" si="90"/>
        <v>100000</v>
      </c>
      <c r="L595" s="1226">
        <v>0</v>
      </c>
      <c r="M595" s="655">
        <v>200</v>
      </c>
      <c r="N595" s="1226">
        <v>0</v>
      </c>
      <c r="O595" s="655">
        <v>200</v>
      </c>
      <c r="P595" s="77" t="s">
        <v>240</v>
      </c>
      <c r="Q595" s="77" t="s">
        <v>220</v>
      </c>
      <c r="R595" s="1076">
        <v>21520</v>
      </c>
      <c r="S595" s="657"/>
      <c r="T595" s="656"/>
      <c r="U595" s="414">
        <v>5</v>
      </c>
      <c r="V595" s="414">
        <v>5.6</v>
      </c>
      <c r="W595" s="414" t="s">
        <v>52</v>
      </c>
      <c r="X595" s="844" t="s">
        <v>394</v>
      </c>
      <c r="Y595" s="657" t="s">
        <v>2342</v>
      </c>
      <c r="AA595" s="1047"/>
      <c r="AB595" s="1047"/>
      <c r="AC595" s="1047"/>
      <c r="AD595" s="1047"/>
      <c r="AE595" s="1047"/>
      <c r="AF595" s="1047"/>
      <c r="AG595" s="1047"/>
    </row>
    <row r="596" spans="1:33" s="1245" customFormat="1" ht="136.5" customHeight="1">
      <c r="A596" s="1041"/>
      <c r="B596" s="1042"/>
      <c r="C596" s="1241"/>
      <c r="D596" s="1242"/>
      <c r="E596" s="1243" t="s">
        <v>2735</v>
      </c>
      <c r="F596" s="1244">
        <v>100000</v>
      </c>
      <c r="G596" s="194">
        <v>0</v>
      </c>
      <c r="H596" s="194">
        <v>0</v>
      </c>
      <c r="I596" s="194">
        <v>0</v>
      </c>
      <c r="J596" s="194">
        <v>0</v>
      </c>
      <c r="K596" s="1225">
        <f t="shared" si="90"/>
        <v>100000</v>
      </c>
      <c r="L596" s="1226">
        <v>0</v>
      </c>
      <c r="M596" s="655">
        <v>200</v>
      </c>
      <c r="N596" s="1226">
        <v>0</v>
      </c>
      <c r="O596" s="655">
        <v>200</v>
      </c>
      <c r="P596" s="77" t="s">
        <v>240</v>
      </c>
      <c r="Q596" s="77" t="s">
        <v>220</v>
      </c>
      <c r="R596" s="1076">
        <v>21520</v>
      </c>
      <c r="S596" s="657"/>
      <c r="T596" s="656"/>
      <c r="U596" s="414">
        <v>5</v>
      </c>
      <c r="V596" s="414">
        <v>5.6</v>
      </c>
      <c r="W596" s="414" t="s">
        <v>52</v>
      </c>
      <c r="X596" s="844" t="s">
        <v>394</v>
      </c>
      <c r="Y596" s="657" t="s">
        <v>2342</v>
      </c>
      <c r="AA596" s="1246"/>
      <c r="AB596" s="1246"/>
      <c r="AC596" s="1246"/>
      <c r="AD596" s="1246"/>
      <c r="AE596" s="1246"/>
      <c r="AF596" s="1246"/>
      <c r="AG596" s="1246"/>
    </row>
    <row r="597" spans="1:33" s="1046" customFormat="1" ht="136.5" customHeight="1">
      <c r="A597" s="1041"/>
      <c r="B597" s="1042"/>
      <c r="C597" s="1241"/>
      <c r="D597" s="1242"/>
      <c r="E597" s="1243" t="s">
        <v>2736</v>
      </c>
      <c r="F597" s="1244">
        <v>100000</v>
      </c>
      <c r="G597" s="194">
        <v>0</v>
      </c>
      <c r="H597" s="194">
        <v>0</v>
      </c>
      <c r="I597" s="194">
        <v>0</v>
      </c>
      <c r="J597" s="194">
        <v>0</v>
      </c>
      <c r="K597" s="1225">
        <f t="shared" si="90"/>
        <v>100000</v>
      </c>
      <c r="L597" s="1226">
        <v>0</v>
      </c>
      <c r="M597" s="655">
        <v>170</v>
      </c>
      <c r="N597" s="1226">
        <v>0</v>
      </c>
      <c r="O597" s="655">
        <v>170</v>
      </c>
      <c r="P597" s="77" t="s">
        <v>240</v>
      </c>
      <c r="Q597" s="77" t="s">
        <v>220</v>
      </c>
      <c r="R597" s="1076">
        <v>21520</v>
      </c>
      <c r="S597" s="657"/>
      <c r="T597" s="656"/>
      <c r="U597" s="414">
        <v>5</v>
      </c>
      <c r="V597" s="414">
        <v>5.6</v>
      </c>
      <c r="W597" s="414" t="s">
        <v>52</v>
      </c>
      <c r="X597" s="844" t="s">
        <v>394</v>
      </c>
      <c r="Y597" s="657" t="s">
        <v>2342</v>
      </c>
      <c r="AA597" s="1047"/>
      <c r="AB597" s="1047"/>
      <c r="AC597" s="1047"/>
      <c r="AD597" s="1047"/>
      <c r="AE597" s="1047"/>
      <c r="AF597" s="1047"/>
      <c r="AG597" s="1047"/>
    </row>
    <row r="598" spans="1:33" s="225" customFormat="1" ht="136.5" customHeight="1">
      <c r="A598" s="33"/>
      <c r="B598" s="34"/>
      <c r="C598" s="766">
        <v>11</v>
      </c>
      <c r="D598" s="502">
        <v>2</v>
      </c>
      <c r="E598" s="454" t="s">
        <v>2357</v>
      </c>
      <c r="F598" s="194">
        <v>0</v>
      </c>
      <c r="G598" s="87">
        <v>400000</v>
      </c>
      <c r="H598" s="194">
        <v>0</v>
      </c>
      <c r="I598" s="194">
        <v>0</v>
      </c>
      <c r="J598" s="194">
        <v>0</v>
      </c>
      <c r="K598" s="126">
        <f t="shared" si="90"/>
        <v>400000</v>
      </c>
      <c r="L598" s="131" t="s">
        <v>410</v>
      </c>
      <c r="M598" s="131">
        <v>600</v>
      </c>
      <c r="N598" s="131" t="s">
        <v>410</v>
      </c>
      <c r="O598" s="131">
        <v>600</v>
      </c>
      <c r="P598" s="82" t="s">
        <v>240</v>
      </c>
      <c r="Q598" s="82" t="s">
        <v>2737</v>
      </c>
      <c r="R598" s="171" t="s">
        <v>2354</v>
      </c>
      <c r="S598" s="99" t="s">
        <v>2358</v>
      </c>
      <c r="T598" s="414" t="s">
        <v>2359</v>
      </c>
      <c r="U598" s="414">
        <v>5</v>
      </c>
      <c r="V598" s="414">
        <v>5.6</v>
      </c>
      <c r="W598" s="414" t="s">
        <v>52</v>
      </c>
      <c r="X598" s="238" t="s">
        <v>221</v>
      </c>
      <c r="Y598" s="99" t="s">
        <v>2342</v>
      </c>
      <c r="AA598" s="224"/>
      <c r="AB598" s="224"/>
      <c r="AC598" s="224"/>
      <c r="AD598" s="224"/>
      <c r="AE598" s="224"/>
      <c r="AF598" s="224"/>
      <c r="AG598" s="224"/>
    </row>
    <row r="599" spans="1:33" s="208" customFormat="1" ht="136.5" customHeight="1">
      <c r="A599" s="33"/>
      <c r="B599" s="34"/>
      <c r="C599" s="766">
        <v>12</v>
      </c>
      <c r="D599" s="488">
        <v>10</v>
      </c>
      <c r="E599" s="497" t="s">
        <v>3830</v>
      </c>
      <c r="F599" s="139">
        <v>0</v>
      </c>
      <c r="G599" s="194">
        <v>0</v>
      </c>
      <c r="H599" s="119">
        <v>0</v>
      </c>
      <c r="I599" s="95">
        <v>95400</v>
      </c>
      <c r="J599" s="119">
        <v>0</v>
      </c>
      <c r="K599" s="127">
        <f t="shared" si="90"/>
        <v>95400</v>
      </c>
      <c r="L599" s="165">
        <v>0</v>
      </c>
      <c r="M599" s="436">
        <v>18</v>
      </c>
      <c r="N599" s="165">
        <v>0</v>
      </c>
      <c r="O599" s="165">
        <f>SUM(L599,M599,N599)</f>
        <v>18</v>
      </c>
      <c r="P599" s="82" t="s">
        <v>240</v>
      </c>
      <c r="Q599" s="82" t="s">
        <v>2457</v>
      </c>
      <c r="R599" s="1409" t="s">
        <v>2464</v>
      </c>
      <c r="S599" s="98" t="s">
        <v>2475</v>
      </c>
      <c r="T599" s="414" t="s">
        <v>2459</v>
      </c>
      <c r="U599" s="414">
        <v>5</v>
      </c>
      <c r="V599" s="414">
        <v>5.6</v>
      </c>
      <c r="W599" s="414" t="s">
        <v>52</v>
      </c>
      <c r="X599" s="40" t="s">
        <v>221</v>
      </c>
      <c r="Y599" s="99" t="s">
        <v>2460</v>
      </c>
      <c r="AA599" s="207"/>
      <c r="AB599" s="207"/>
      <c r="AC599" s="207"/>
      <c r="AD599" s="207"/>
      <c r="AE599" s="207"/>
      <c r="AF599" s="207"/>
      <c r="AG599" s="207"/>
    </row>
    <row r="600" spans="1:33" s="223" customFormat="1" ht="46.5">
      <c r="A600" s="767"/>
      <c r="B600" s="768"/>
      <c r="C600" s="1610">
        <v>13</v>
      </c>
      <c r="D600" s="1611"/>
      <c r="E600" s="1782" t="s">
        <v>3328</v>
      </c>
      <c r="F600" s="1720">
        <v>25216910</v>
      </c>
      <c r="G600" s="1708">
        <v>32019000</v>
      </c>
      <c r="H600" s="1615">
        <v>0</v>
      </c>
      <c r="I600" s="1615">
        <v>0</v>
      </c>
      <c r="J600" s="1615">
        <v>0</v>
      </c>
      <c r="K600" s="1783">
        <f t="shared" si="90"/>
        <v>57235910</v>
      </c>
      <c r="L600" s="1784">
        <v>0</v>
      </c>
      <c r="M600" s="1784">
        <v>0</v>
      </c>
      <c r="N600" s="1784">
        <v>0</v>
      </c>
      <c r="O600" s="1784">
        <v>0</v>
      </c>
      <c r="P600" s="1784">
        <v>0</v>
      </c>
      <c r="Q600" s="1784">
        <v>0</v>
      </c>
      <c r="R600" s="1784">
        <v>0</v>
      </c>
      <c r="S600" s="1616"/>
      <c r="T600" s="1738"/>
      <c r="U600" s="1738"/>
      <c r="V600" s="1738"/>
      <c r="W600" s="1738"/>
      <c r="X600" s="1713"/>
      <c r="Y600" s="1711" t="s">
        <v>3326</v>
      </c>
      <c r="AA600" s="222"/>
      <c r="AB600" s="222"/>
      <c r="AC600" s="222"/>
      <c r="AD600" s="222"/>
      <c r="AE600" s="222"/>
      <c r="AF600" s="222"/>
      <c r="AG600" s="222"/>
    </row>
    <row r="601" spans="1:33" s="715" customFormat="1" ht="23.25" customHeight="1">
      <c r="A601" s="566">
        <v>1.3</v>
      </c>
      <c r="B601" s="567" t="s">
        <v>3172</v>
      </c>
      <c r="C601" s="759"/>
      <c r="D601" s="760"/>
      <c r="E601" s="1507"/>
      <c r="F601" s="761">
        <f t="shared" ref="F601:K601" si="91">SUM(F602)</f>
        <v>3571900</v>
      </c>
      <c r="G601" s="761">
        <f t="shared" si="91"/>
        <v>7350000</v>
      </c>
      <c r="H601" s="761">
        <f t="shared" si="91"/>
        <v>304200</v>
      </c>
      <c r="I601" s="761">
        <f t="shared" si="91"/>
        <v>0</v>
      </c>
      <c r="J601" s="761">
        <f t="shared" si="91"/>
        <v>72700</v>
      </c>
      <c r="K601" s="761">
        <f t="shared" si="91"/>
        <v>11298800</v>
      </c>
      <c r="L601" s="762"/>
      <c r="M601" s="762"/>
      <c r="N601" s="762"/>
      <c r="O601" s="762"/>
      <c r="P601" s="763"/>
      <c r="Q601" s="763"/>
      <c r="R601" s="764"/>
      <c r="S601" s="764"/>
      <c r="T601" s="764"/>
      <c r="U601" s="764"/>
      <c r="V601" s="764"/>
      <c r="W601" s="764"/>
      <c r="X601" s="764"/>
      <c r="Y601" s="765"/>
      <c r="AA601" s="716"/>
      <c r="AB601" s="716"/>
      <c r="AC601" s="716"/>
      <c r="AD601" s="716"/>
      <c r="AE601" s="716"/>
      <c r="AF601" s="716"/>
      <c r="AG601" s="716"/>
    </row>
    <row r="602" spans="1:33" s="225" customFormat="1" ht="46.5" customHeight="1">
      <c r="A602" s="469"/>
      <c r="B602" s="470"/>
      <c r="C602" s="701" t="s">
        <v>307</v>
      </c>
      <c r="D602" s="541" t="s">
        <v>308</v>
      </c>
      <c r="E602" s="538" t="s">
        <v>308</v>
      </c>
      <c r="F602" s="356">
        <f t="shared" ref="F602:K602" si="92">SUM(F603,F605,F610,F618,F666,F675)</f>
        <v>3571900</v>
      </c>
      <c r="G602" s="356">
        <f t="shared" si="92"/>
        <v>7350000</v>
      </c>
      <c r="H602" s="356">
        <f t="shared" si="92"/>
        <v>304200</v>
      </c>
      <c r="I602" s="356">
        <f t="shared" si="92"/>
        <v>0</v>
      </c>
      <c r="J602" s="356">
        <f t="shared" si="92"/>
        <v>72700</v>
      </c>
      <c r="K602" s="356">
        <f t="shared" si="92"/>
        <v>11298800</v>
      </c>
      <c r="L602" s="450"/>
      <c r="M602" s="356"/>
      <c r="N602" s="356"/>
      <c r="O602" s="356"/>
      <c r="P602" s="356"/>
      <c r="Q602" s="357"/>
      <c r="R602" s="355"/>
      <c r="S602" s="359"/>
      <c r="T602" s="355"/>
      <c r="U602" s="360"/>
      <c r="V602" s="360"/>
      <c r="W602" s="360"/>
      <c r="X602" s="360"/>
      <c r="Y602" s="643"/>
      <c r="AA602" s="224"/>
      <c r="AB602" s="224"/>
      <c r="AC602" s="224"/>
      <c r="AD602" s="224"/>
      <c r="AE602" s="224"/>
      <c r="AF602" s="224"/>
      <c r="AG602" s="224"/>
    </row>
    <row r="603" spans="1:33" s="208" customFormat="1" ht="24" customHeight="1">
      <c r="A603" s="323"/>
      <c r="B603" s="324"/>
      <c r="C603" s="700" t="s">
        <v>20</v>
      </c>
      <c r="D603" s="539" t="s">
        <v>310</v>
      </c>
      <c r="E603" s="540" t="s">
        <v>309</v>
      </c>
      <c r="F603" s="282">
        <f t="shared" ref="F603" si="93">SUM(F604)</f>
        <v>0</v>
      </c>
      <c r="G603" s="282">
        <f t="shared" ref="G603" si="94">SUM(G604)</f>
        <v>0</v>
      </c>
      <c r="H603" s="282">
        <f t="shared" ref="H603" si="95">SUM(H604)</f>
        <v>0</v>
      </c>
      <c r="I603" s="282">
        <f t="shared" ref="I603" si="96">SUM(I604)</f>
        <v>0</v>
      </c>
      <c r="J603" s="282">
        <f t="shared" ref="J603" si="97">SUM(J604)</f>
        <v>22000</v>
      </c>
      <c r="K603" s="282">
        <f t="shared" ref="K603" si="98">SUM(K604)</f>
        <v>22000</v>
      </c>
      <c r="L603" s="441"/>
      <c r="M603" s="282"/>
      <c r="N603" s="282"/>
      <c r="O603" s="282"/>
      <c r="P603" s="282"/>
      <c r="Q603" s="318"/>
      <c r="R603" s="319"/>
      <c r="S603" s="320"/>
      <c r="T603" s="319"/>
      <c r="U603" s="321"/>
      <c r="V603" s="321"/>
      <c r="W603" s="321"/>
      <c r="X603" s="321"/>
      <c r="Y603" s="682"/>
      <c r="AA603" s="207"/>
      <c r="AB603" s="207"/>
      <c r="AC603" s="207"/>
      <c r="AD603" s="207"/>
      <c r="AE603" s="207"/>
      <c r="AF603" s="207"/>
      <c r="AG603" s="207"/>
    </row>
    <row r="604" spans="1:33" s="208" customFormat="1" ht="184.5" customHeight="1">
      <c r="A604" s="467"/>
      <c r="B604" s="468"/>
      <c r="C604" s="843">
        <v>1</v>
      </c>
      <c r="D604" s="542">
        <v>8</v>
      </c>
      <c r="E604" s="525" t="s">
        <v>3449</v>
      </c>
      <c r="F604" s="332">
        <v>0</v>
      </c>
      <c r="G604" s="332">
        <v>0</v>
      </c>
      <c r="H604" s="332">
        <v>0</v>
      </c>
      <c r="I604" s="332">
        <v>0</v>
      </c>
      <c r="J604" s="332">
        <v>22000</v>
      </c>
      <c r="K604" s="332">
        <f>SUM(F604,G604,H604,I604,J604)</f>
        <v>22000</v>
      </c>
      <c r="L604" s="823">
        <v>45</v>
      </c>
      <c r="M604" s="823">
        <v>5</v>
      </c>
      <c r="N604" s="823">
        <v>0</v>
      </c>
      <c r="O604" s="823">
        <v>50</v>
      </c>
      <c r="P604" s="329" t="s">
        <v>3397</v>
      </c>
      <c r="Q604" s="329" t="s">
        <v>2738</v>
      </c>
      <c r="R604" s="1205">
        <v>21641</v>
      </c>
      <c r="S604" s="331" t="s">
        <v>1285</v>
      </c>
      <c r="T604" s="333" t="s">
        <v>1286</v>
      </c>
      <c r="U604" s="333">
        <v>2</v>
      </c>
      <c r="V604" s="333">
        <v>2.1</v>
      </c>
      <c r="W604" s="333" t="s">
        <v>310</v>
      </c>
      <c r="X604" s="865"/>
      <c r="Y604" s="824" t="s">
        <v>1245</v>
      </c>
      <c r="AA604" s="207"/>
      <c r="AB604" s="207"/>
      <c r="AC604" s="207"/>
      <c r="AD604" s="207"/>
      <c r="AE604" s="207"/>
      <c r="AF604" s="207"/>
      <c r="AG604" s="207"/>
    </row>
    <row r="605" spans="1:33" s="208" customFormat="1" ht="24" customHeight="1">
      <c r="A605" s="323"/>
      <c r="B605" s="324"/>
      <c r="C605" s="700" t="s">
        <v>23</v>
      </c>
      <c r="D605" s="539"/>
      <c r="E605" s="540" t="s">
        <v>57</v>
      </c>
      <c r="F605" s="282">
        <f t="shared" ref="F605" si="99">SUM(F606,F607,F608,F609)</f>
        <v>511600</v>
      </c>
      <c r="G605" s="282">
        <f t="shared" ref="G605" si="100">SUM(G606,G607,G608,G609)</f>
        <v>400000</v>
      </c>
      <c r="H605" s="282">
        <f t="shared" ref="H605" si="101">SUM(H606,H607,H608,H609)</f>
        <v>0</v>
      </c>
      <c r="I605" s="282">
        <f t="shared" ref="I605" si="102">SUM(I606,I607,I608,I609)</f>
        <v>0</v>
      </c>
      <c r="J605" s="282">
        <f t="shared" ref="J605" si="103">SUM(J606,J607,J608,J609)</f>
        <v>0</v>
      </c>
      <c r="K605" s="282">
        <f t="shared" ref="K605" si="104">SUM(K606,K607,K608,K609)</f>
        <v>911600</v>
      </c>
      <c r="L605" s="441"/>
      <c r="M605" s="282"/>
      <c r="N605" s="282"/>
      <c r="O605" s="282"/>
      <c r="P605" s="282"/>
      <c r="Q605" s="318"/>
      <c r="R605" s="319"/>
      <c r="S605" s="320"/>
      <c r="T605" s="319"/>
      <c r="U605" s="321"/>
      <c r="V605" s="321"/>
      <c r="W605" s="321"/>
      <c r="X605" s="321"/>
      <c r="Y605" s="682"/>
      <c r="AA605" s="207"/>
      <c r="AB605" s="207"/>
      <c r="AC605" s="207"/>
      <c r="AD605" s="207"/>
      <c r="AE605" s="207"/>
      <c r="AF605" s="207"/>
      <c r="AG605" s="207"/>
    </row>
    <row r="606" spans="1:33" s="208" customFormat="1" ht="152.25" customHeight="1">
      <c r="A606" s="229"/>
      <c r="B606" s="24"/>
      <c r="C606" s="833">
        <v>1</v>
      </c>
      <c r="D606" s="875">
        <v>1</v>
      </c>
      <c r="E606" s="1823" t="s">
        <v>2355</v>
      </c>
      <c r="F606" s="1219">
        <v>0</v>
      </c>
      <c r="G606" s="1824">
        <v>250000</v>
      </c>
      <c r="H606" s="1219">
        <v>0</v>
      </c>
      <c r="I606" s="1219">
        <v>0</v>
      </c>
      <c r="J606" s="1219">
        <v>0</v>
      </c>
      <c r="K606" s="894">
        <f>SUM(F606,G606,H606,I606,J606)</f>
        <v>250000</v>
      </c>
      <c r="L606" s="1825" t="s">
        <v>410</v>
      </c>
      <c r="M606" s="1825">
        <v>9</v>
      </c>
      <c r="N606" s="1825">
        <v>7</v>
      </c>
      <c r="O606" s="1825">
        <v>16</v>
      </c>
      <c r="P606" s="1826" t="s">
        <v>391</v>
      </c>
      <c r="Q606" s="1826" t="s">
        <v>599</v>
      </c>
      <c r="R606" s="1827" t="s">
        <v>3615</v>
      </c>
      <c r="S606" s="1828" t="s">
        <v>2346</v>
      </c>
      <c r="T606" s="1829" t="s">
        <v>2348</v>
      </c>
      <c r="U606" s="1829">
        <v>2</v>
      </c>
      <c r="V606" s="1829">
        <v>2.1</v>
      </c>
      <c r="W606" s="1829" t="s">
        <v>56</v>
      </c>
      <c r="X606" s="879" t="s">
        <v>845</v>
      </c>
      <c r="Y606" s="1828" t="s">
        <v>2342</v>
      </c>
      <c r="AA606" s="207"/>
      <c r="AB606" s="207"/>
      <c r="AC606" s="207"/>
      <c r="AD606" s="207"/>
      <c r="AE606" s="207"/>
      <c r="AF606" s="207"/>
      <c r="AG606" s="207"/>
    </row>
    <row r="607" spans="1:33" s="211" customFormat="1" ht="339" customHeight="1">
      <c r="A607" s="564"/>
      <c r="B607" s="565"/>
      <c r="C607" s="827">
        <v>2</v>
      </c>
      <c r="D607" s="1601">
        <v>2</v>
      </c>
      <c r="E607" s="1817" t="s">
        <v>2607</v>
      </c>
      <c r="F607" s="332">
        <v>0</v>
      </c>
      <c r="G607" s="1818">
        <v>150000</v>
      </c>
      <c r="H607" s="332">
        <v>0</v>
      </c>
      <c r="I607" s="332">
        <v>0</v>
      </c>
      <c r="J607" s="332">
        <v>0</v>
      </c>
      <c r="K607" s="73">
        <f>SUM(F607,G607,H607,I607,J607)</f>
        <v>150000</v>
      </c>
      <c r="L607" s="1819">
        <v>30</v>
      </c>
      <c r="M607" s="1819">
        <v>5</v>
      </c>
      <c r="N607" s="1820">
        <v>0</v>
      </c>
      <c r="O607" s="1819">
        <f>SUM(L607:N607)</f>
        <v>35</v>
      </c>
      <c r="P607" s="1585" t="s">
        <v>3324</v>
      </c>
      <c r="Q607" s="1585" t="s">
        <v>3853</v>
      </c>
      <c r="R607" s="1821" t="s">
        <v>1674</v>
      </c>
      <c r="S607" s="1822" t="s">
        <v>2561</v>
      </c>
      <c r="T607" s="1821">
        <v>872858082</v>
      </c>
      <c r="U607" s="1821">
        <v>2</v>
      </c>
      <c r="V607" s="1821">
        <v>2.1</v>
      </c>
      <c r="W607" s="1821" t="s">
        <v>56</v>
      </c>
      <c r="X607" s="801" t="s">
        <v>845</v>
      </c>
      <c r="Y607" s="1822" t="s">
        <v>2555</v>
      </c>
      <c r="AA607" s="210"/>
      <c r="AB607" s="210"/>
      <c r="AC607" s="210"/>
      <c r="AD607" s="210"/>
      <c r="AE607" s="210"/>
      <c r="AF607" s="210"/>
      <c r="AG607" s="210"/>
    </row>
    <row r="608" spans="1:33" s="211" customFormat="1" ht="163.5" customHeight="1">
      <c r="A608" s="55"/>
      <c r="B608" s="56"/>
      <c r="C608" s="766">
        <v>3</v>
      </c>
      <c r="D608" s="522">
        <v>11</v>
      </c>
      <c r="E608" s="508" t="s">
        <v>2405</v>
      </c>
      <c r="F608" s="130">
        <v>321000</v>
      </c>
      <c r="G608" s="63">
        <v>0</v>
      </c>
      <c r="H608" s="63">
        <v>0</v>
      </c>
      <c r="I608" s="63">
        <v>0</v>
      </c>
      <c r="J608" s="63">
        <v>0</v>
      </c>
      <c r="K608" s="47">
        <v>321000</v>
      </c>
      <c r="L608" s="431">
        <v>10</v>
      </c>
      <c r="M608" s="63">
        <v>0</v>
      </c>
      <c r="N608" s="63">
        <v>0</v>
      </c>
      <c r="O608" s="431">
        <v>10</v>
      </c>
      <c r="P608" s="416" t="s">
        <v>2406</v>
      </c>
      <c r="Q608" s="416" t="s">
        <v>303</v>
      </c>
      <c r="R608" s="702" t="s">
        <v>2407</v>
      </c>
      <c r="S608" s="416" t="s">
        <v>2393</v>
      </c>
      <c r="T608" s="702" t="s">
        <v>3187</v>
      </c>
      <c r="U608" s="897">
        <v>2</v>
      </c>
      <c r="V608" s="897">
        <v>2.1</v>
      </c>
      <c r="W608" s="897" t="s">
        <v>56</v>
      </c>
      <c r="X608" s="238" t="s">
        <v>221</v>
      </c>
      <c r="Y608" s="416" t="s">
        <v>2394</v>
      </c>
      <c r="AA608" s="210"/>
      <c r="AB608" s="210"/>
      <c r="AC608" s="210"/>
      <c r="AD608" s="210"/>
      <c r="AE608" s="210"/>
      <c r="AF608" s="210"/>
      <c r="AG608" s="210"/>
    </row>
    <row r="609" spans="1:33" s="208" customFormat="1" ht="152.25" customHeight="1">
      <c r="A609" s="55"/>
      <c r="B609" s="56"/>
      <c r="C609" s="766">
        <v>4</v>
      </c>
      <c r="D609" s="522">
        <v>12</v>
      </c>
      <c r="E609" s="508" t="s">
        <v>2408</v>
      </c>
      <c r="F609" s="130">
        <v>190600</v>
      </c>
      <c r="G609" s="63">
        <v>0</v>
      </c>
      <c r="H609" s="63">
        <v>0</v>
      </c>
      <c r="I609" s="63">
        <v>0</v>
      </c>
      <c r="J609" s="63">
        <v>0</v>
      </c>
      <c r="K609" s="47">
        <v>190600</v>
      </c>
      <c r="L609" s="431">
        <v>17</v>
      </c>
      <c r="M609" s="63">
        <v>0</v>
      </c>
      <c r="N609" s="63">
        <v>0</v>
      </c>
      <c r="O609" s="431">
        <v>17</v>
      </c>
      <c r="P609" s="416" t="s">
        <v>1814</v>
      </c>
      <c r="Q609" s="416" t="s">
        <v>599</v>
      </c>
      <c r="R609" s="702" t="s">
        <v>2401</v>
      </c>
      <c r="S609" s="416" t="s">
        <v>2409</v>
      </c>
      <c r="T609" s="702" t="s">
        <v>3187</v>
      </c>
      <c r="U609" s="897">
        <v>2</v>
      </c>
      <c r="V609" s="897">
        <v>2.1</v>
      </c>
      <c r="W609" s="897" t="s">
        <v>56</v>
      </c>
      <c r="X609" s="238" t="s">
        <v>221</v>
      </c>
      <c r="Y609" s="416" t="s">
        <v>2394</v>
      </c>
      <c r="AA609" s="207"/>
      <c r="AB609" s="207"/>
      <c r="AC609" s="207"/>
      <c r="AD609" s="207"/>
      <c r="AE609" s="207"/>
      <c r="AF609" s="207"/>
      <c r="AG609" s="207"/>
    </row>
    <row r="610" spans="1:33" s="211" customFormat="1" ht="24" customHeight="1">
      <c r="A610" s="323"/>
      <c r="B610" s="324"/>
      <c r="C610" s="700" t="s">
        <v>28</v>
      </c>
      <c r="D610" s="539" t="s">
        <v>58</v>
      </c>
      <c r="E610" s="540" t="s">
        <v>59</v>
      </c>
      <c r="F610" s="282">
        <f t="shared" ref="F610:K610" si="105">SUM(F611,F612,F613,F614,F615,F616,F617)</f>
        <v>50900</v>
      </c>
      <c r="G610" s="282">
        <f t="shared" si="105"/>
        <v>2184000</v>
      </c>
      <c r="H610" s="282">
        <f t="shared" si="105"/>
        <v>0</v>
      </c>
      <c r="I610" s="282">
        <f t="shared" si="105"/>
        <v>0</v>
      </c>
      <c r="J610" s="282">
        <f t="shared" si="105"/>
        <v>0</v>
      </c>
      <c r="K610" s="282">
        <f t="shared" si="105"/>
        <v>2234900</v>
      </c>
      <c r="L610" s="441"/>
      <c r="M610" s="282"/>
      <c r="N610" s="282"/>
      <c r="O610" s="282"/>
      <c r="P610" s="282"/>
      <c r="Q610" s="318"/>
      <c r="R610" s="319"/>
      <c r="S610" s="320"/>
      <c r="T610" s="319"/>
      <c r="U610" s="321"/>
      <c r="V610" s="321"/>
      <c r="W610" s="321"/>
      <c r="X610" s="321"/>
      <c r="Y610" s="682"/>
      <c r="AA610" s="210"/>
      <c r="AB610" s="210"/>
      <c r="AC610" s="210"/>
      <c r="AD610" s="210"/>
      <c r="AE610" s="210"/>
      <c r="AF610" s="210"/>
      <c r="AG610" s="210"/>
    </row>
    <row r="611" spans="1:33" s="225" customFormat="1" ht="148.5" customHeight="1">
      <c r="A611" s="33"/>
      <c r="B611" s="34"/>
      <c r="C611" s="766">
        <v>1</v>
      </c>
      <c r="D611" s="492">
        <v>10</v>
      </c>
      <c r="E611" s="547" t="s">
        <v>591</v>
      </c>
      <c r="F611" s="162">
        <v>0</v>
      </c>
      <c r="G611" s="195">
        <v>312000</v>
      </c>
      <c r="H611" s="183" t="s">
        <v>525</v>
      </c>
      <c r="I611" s="183" t="s">
        <v>525</v>
      </c>
      <c r="J611" s="81" t="s">
        <v>525</v>
      </c>
      <c r="K611" s="197">
        <f>SUM(F611,G611,H611,I611,J611)</f>
        <v>312000</v>
      </c>
      <c r="L611" s="81">
        <v>150</v>
      </c>
      <c r="M611" s="81" t="s">
        <v>525</v>
      </c>
      <c r="N611" s="81">
        <v>1</v>
      </c>
      <c r="O611" s="81">
        <f>SUM(L611:N611)</f>
        <v>151</v>
      </c>
      <c r="P611" s="82" t="s">
        <v>592</v>
      </c>
      <c r="Q611" s="82" t="s">
        <v>593</v>
      </c>
      <c r="R611" s="171" t="s">
        <v>594</v>
      </c>
      <c r="S611" s="99" t="s">
        <v>595</v>
      </c>
      <c r="T611" s="171" t="s">
        <v>596</v>
      </c>
      <c r="U611" s="171">
        <v>2</v>
      </c>
      <c r="V611" s="171">
        <v>2.2000000000000002</v>
      </c>
      <c r="W611" s="171" t="s">
        <v>58</v>
      </c>
      <c r="X611" s="238" t="s">
        <v>845</v>
      </c>
      <c r="Y611" s="658" t="s">
        <v>3031</v>
      </c>
      <c r="AA611" s="224"/>
      <c r="AB611" s="224"/>
      <c r="AC611" s="224"/>
      <c r="AD611" s="224"/>
      <c r="AE611" s="224"/>
      <c r="AF611" s="224"/>
      <c r="AG611" s="224"/>
    </row>
    <row r="612" spans="1:33" s="211" customFormat="1" ht="148.5" customHeight="1">
      <c r="A612" s="55"/>
      <c r="B612" s="56"/>
      <c r="C612" s="766">
        <v>2</v>
      </c>
      <c r="D612" s="526">
        <v>3</v>
      </c>
      <c r="E612" s="511" t="s">
        <v>963</v>
      </c>
      <c r="F612" s="89">
        <v>0</v>
      </c>
      <c r="G612" s="198">
        <v>624000</v>
      </c>
      <c r="H612" s="89">
        <v>0</v>
      </c>
      <c r="I612" s="89">
        <v>0</v>
      </c>
      <c r="J612" s="89">
        <v>0</v>
      </c>
      <c r="K612" s="153">
        <f>SUM(F612,G612,H612,I612,J612)</f>
        <v>624000</v>
      </c>
      <c r="L612" s="434">
        <v>60</v>
      </c>
      <c r="M612" s="434">
        <v>20</v>
      </c>
      <c r="N612" s="434">
        <v>0</v>
      </c>
      <c r="O612" s="434">
        <f>SUM(L612:N612)</f>
        <v>80</v>
      </c>
      <c r="P612" s="99" t="s">
        <v>391</v>
      </c>
      <c r="Q612" s="99" t="s">
        <v>599</v>
      </c>
      <c r="R612" s="171" t="s">
        <v>2956</v>
      </c>
      <c r="S612" s="99" t="s">
        <v>889</v>
      </c>
      <c r="T612" s="101" t="s">
        <v>890</v>
      </c>
      <c r="U612" s="171">
        <v>2</v>
      </c>
      <c r="V612" s="171">
        <v>2.2000000000000002</v>
      </c>
      <c r="W612" s="171" t="s">
        <v>58</v>
      </c>
      <c r="X612" s="238" t="s">
        <v>845</v>
      </c>
      <c r="Y612" s="416" t="s">
        <v>3032</v>
      </c>
      <c r="AA612" s="99" t="s">
        <v>964</v>
      </c>
      <c r="AB612" s="210"/>
      <c r="AC612" s="210"/>
      <c r="AD612" s="210"/>
      <c r="AE612" s="210"/>
      <c r="AF612" s="210"/>
      <c r="AG612" s="210"/>
    </row>
    <row r="613" spans="1:33" s="225" customFormat="1" ht="219.75" customHeight="1">
      <c r="A613" s="33"/>
      <c r="B613" s="34"/>
      <c r="C613" s="766">
        <v>3</v>
      </c>
      <c r="D613" s="492">
        <v>4</v>
      </c>
      <c r="E613" s="547" t="s">
        <v>2610</v>
      </c>
      <c r="F613" s="89">
        <v>0</v>
      </c>
      <c r="G613" s="141">
        <v>312000</v>
      </c>
      <c r="H613" s="89">
        <v>0</v>
      </c>
      <c r="I613" s="89">
        <v>0</v>
      </c>
      <c r="J613" s="89">
        <v>0</v>
      </c>
      <c r="K613" s="125">
        <f>SUM(F613,G613,H613,I613,J613)</f>
        <v>312000</v>
      </c>
      <c r="L613" s="183">
        <v>200</v>
      </c>
      <c r="M613" s="89">
        <v>0</v>
      </c>
      <c r="N613" s="89">
        <v>0</v>
      </c>
      <c r="O613" s="183">
        <v>200</v>
      </c>
      <c r="P613" s="49" t="s">
        <v>3248</v>
      </c>
      <c r="Q613" s="49" t="s">
        <v>3743</v>
      </c>
      <c r="R613" s="702" t="s">
        <v>477</v>
      </c>
      <c r="S613" s="416" t="s">
        <v>2561</v>
      </c>
      <c r="T613" s="702">
        <v>872858082</v>
      </c>
      <c r="U613" s="171">
        <v>2</v>
      </c>
      <c r="V613" s="171">
        <v>2.2000000000000002</v>
      </c>
      <c r="W613" s="171" t="s">
        <v>58</v>
      </c>
      <c r="X613" s="238" t="s">
        <v>845</v>
      </c>
      <c r="Y613" s="416" t="s">
        <v>2555</v>
      </c>
      <c r="AA613" s="224"/>
      <c r="AB613" s="224"/>
      <c r="AC613" s="224"/>
      <c r="AD613" s="224"/>
      <c r="AE613" s="224"/>
      <c r="AF613" s="224"/>
      <c r="AG613" s="224"/>
    </row>
    <row r="614" spans="1:33" s="211" customFormat="1" ht="148.5" customHeight="1">
      <c r="A614" s="55"/>
      <c r="B614" s="56"/>
      <c r="C614" s="766">
        <v>4</v>
      </c>
      <c r="D614" s="492">
        <v>19</v>
      </c>
      <c r="E614" s="478" t="s">
        <v>601</v>
      </c>
      <c r="F614" s="42">
        <v>50900</v>
      </c>
      <c r="G614" s="42">
        <v>0</v>
      </c>
      <c r="H614" s="183" t="s">
        <v>525</v>
      </c>
      <c r="I614" s="183" t="s">
        <v>525</v>
      </c>
      <c r="J614" s="183" t="s">
        <v>525</v>
      </c>
      <c r="K614" s="425">
        <v>50900</v>
      </c>
      <c r="L614" s="183" t="s">
        <v>525</v>
      </c>
      <c r="M614" s="183">
        <v>35</v>
      </c>
      <c r="N614" s="183" t="s">
        <v>525</v>
      </c>
      <c r="O614" s="183">
        <v>35</v>
      </c>
      <c r="P614" s="49" t="s">
        <v>526</v>
      </c>
      <c r="Q614" s="49" t="s">
        <v>220</v>
      </c>
      <c r="R614" s="702" t="s">
        <v>602</v>
      </c>
      <c r="S614" s="416" t="s">
        <v>603</v>
      </c>
      <c r="T614" s="702" t="s">
        <v>604</v>
      </c>
      <c r="U614" s="171">
        <v>2</v>
      </c>
      <c r="V614" s="171">
        <v>2.2000000000000002</v>
      </c>
      <c r="W614" s="171" t="s">
        <v>58</v>
      </c>
      <c r="X614" s="238" t="s">
        <v>394</v>
      </c>
      <c r="Y614" s="658" t="s">
        <v>536</v>
      </c>
      <c r="AA614" s="210"/>
      <c r="AB614" s="210"/>
      <c r="AC614" s="210"/>
      <c r="AD614" s="210"/>
      <c r="AE614" s="210"/>
      <c r="AF614" s="210"/>
      <c r="AG614" s="210"/>
    </row>
    <row r="615" spans="1:33" s="211" customFormat="1" ht="148.5" customHeight="1">
      <c r="A615" s="55"/>
      <c r="B615" s="56"/>
      <c r="C615" s="766">
        <v>5</v>
      </c>
      <c r="D615" s="492">
        <v>1</v>
      </c>
      <c r="E615" s="454" t="s">
        <v>1389</v>
      </c>
      <c r="F615" s="193">
        <v>0</v>
      </c>
      <c r="G615" s="195">
        <v>312000</v>
      </c>
      <c r="H615" s="193">
        <v>0</v>
      </c>
      <c r="I615" s="193">
        <v>0</v>
      </c>
      <c r="J615" s="193">
        <v>0</v>
      </c>
      <c r="K615" s="1141">
        <f>SUM(F615,G615,H615,I615,J615)</f>
        <v>312000</v>
      </c>
      <c r="L615" s="431">
        <v>400</v>
      </c>
      <c r="M615" s="431">
        <v>100</v>
      </c>
      <c r="N615" s="433">
        <v>0</v>
      </c>
      <c r="O615" s="431">
        <f>L615+M615+N615</f>
        <v>500</v>
      </c>
      <c r="P615" s="416" t="s">
        <v>391</v>
      </c>
      <c r="Q615" s="416" t="s">
        <v>1390</v>
      </c>
      <c r="R615" s="702" t="s">
        <v>3616</v>
      </c>
      <c r="S615" s="416" t="s">
        <v>1391</v>
      </c>
      <c r="T615" s="40" t="s">
        <v>1392</v>
      </c>
      <c r="U615" s="171">
        <v>2</v>
      </c>
      <c r="V615" s="171">
        <v>2.2000000000000002</v>
      </c>
      <c r="W615" s="171" t="s">
        <v>58</v>
      </c>
      <c r="X615" s="238" t="s">
        <v>845</v>
      </c>
      <c r="Y615" s="416" t="s">
        <v>1367</v>
      </c>
      <c r="AA615" s="48"/>
      <c r="AB615" s="210"/>
      <c r="AC615" s="210"/>
      <c r="AD615" s="210"/>
      <c r="AE615" s="210"/>
      <c r="AF615" s="210"/>
      <c r="AG615" s="210"/>
    </row>
    <row r="616" spans="1:33" s="208" customFormat="1" ht="148.5" customHeight="1">
      <c r="A616" s="55"/>
      <c r="B616" s="56"/>
      <c r="C616" s="766">
        <v>6</v>
      </c>
      <c r="D616" s="492">
        <v>2</v>
      </c>
      <c r="E616" s="454" t="s">
        <v>1393</v>
      </c>
      <c r="F616" s="193">
        <v>0</v>
      </c>
      <c r="G616" s="195">
        <v>312000</v>
      </c>
      <c r="H616" s="193">
        <v>0</v>
      </c>
      <c r="I616" s="193">
        <v>0</v>
      </c>
      <c r="J616" s="193">
        <v>0</v>
      </c>
      <c r="K616" s="1141">
        <f>SUM(F616,G616,H616,I616,J616)</f>
        <v>312000</v>
      </c>
      <c r="L616" s="431">
        <v>500</v>
      </c>
      <c r="M616" s="433">
        <v>0</v>
      </c>
      <c r="N616" s="433">
        <v>0</v>
      </c>
      <c r="O616" s="431">
        <f>L616+M616+N616</f>
        <v>500</v>
      </c>
      <c r="P616" s="416" t="s">
        <v>391</v>
      </c>
      <c r="Q616" s="416" t="s">
        <v>1390</v>
      </c>
      <c r="R616" s="702" t="s">
        <v>3616</v>
      </c>
      <c r="S616" s="416" t="s">
        <v>1087</v>
      </c>
      <c r="T616" s="40" t="s">
        <v>1088</v>
      </c>
      <c r="U616" s="171">
        <v>2</v>
      </c>
      <c r="V616" s="171">
        <v>2.2000000000000002</v>
      </c>
      <c r="W616" s="171" t="s">
        <v>58</v>
      </c>
      <c r="X616" s="238" t="s">
        <v>845</v>
      </c>
      <c r="Y616" s="416" t="s">
        <v>1367</v>
      </c>
      <c r="AA616" s="48"/>
      <c r="AB616" s="207"/>
      <c r="AC616" s="207"/>
      <c r="AD616" s="207"/>
      <c r="AE616" s="207"/>
      <c r="AF616" s="207"/>
      <c r="AG616" s="207"/>
    </row>
    <row r="617" spans="1:33" s="211" customFormat="1" ht="148.5" customHeight="1">
      <c r="A617" s="33"/>
      <c r="B617" s="34"/>
      <c r="C617" s="766">
        <v>7</v>
      </c>
      <c r="D617" s="492">
        <v>1</v>
      </c>
      <c r="E617" s="547" t="s">
        <v>1900</v>
      </c>
      <c r="F617" s="1074">
        <v>0</v>
      </c>
      <c r="G617" s="195">
        <v>312000</v>
      </c>
      <c r="H617" s="1074">
        <v>0</v>
      </c>
      <c r="I617" s="1074">
        <v>0</v>
      </c>
      <c r="J617" s="1074">
        <v>0</v>
      </c>
      <c r="K617" s="47">
        <v>312000</v>
      </c>
      <c r="L617" s="431">
        <v>600</v>
      </c>
      <c r="M617" s="431">
        <v>55</v>
      </c>
      <c r="N617" s="433">
        <v>0</v>
      </c>
      <c r="O617" s="431">
        <v>655</v>
      </c>
      <c r="P617" s="49" t="s">
        <v>1814</v>
      </c>
      <c r="Q617" s="49" t="s">
        <v>599</v>
      </c>
      <c r="R617" s="702" t="s">
        <v>477</v>
      </c>
      <c r="S617" s="416" t="s">
        <v>1901</v>
      </c>
      <c r="T617" s="40" t="s">
        <v>1902</v>
      </c>
      <c r="U617" s="171">
        <v>2</v>
      </c>
      <c r="V617" s="171">
        <v>2.2000000000000002</v>
      </c>
      <c r="W617" s="171" t="s">
        <v>58</v>
      </c>
      <c r="X617" s="238" t="s">
        <v>845</v>
      </c>
      <c r="Y617" s="416" t="s">
        <v>1872</v>
      </c>
      <c r="AA617" s="210"/>
      <c r="AB617" s="210"/>
      <c r="AC617" s="210"/>
      <c r="AD617" s="210"/>
      <c r="AE617" s="210"/>
      <c r="AF617" s="210"/>
      <c r="AG617" s="210"/>
    </row>
    <row r="618" spans="1:33" s="211" customFormat="1" ht="23.25" customHeight="1">
      <c r="A618" s="323"/>
      <c r="B618" s="324"/>
      <c r="C618" s="700" t="s">
        <v>31</v>
      </c>
      <c r="D618" s="539" t="s">
        <v>26</v>
      </c>
      <c r="E618" s="540" t="s">
        <v>60</v>
      </c>
      <c r="F618" s="282">
        <f t="shared" ref="F618" si="106">SUM(F619,F620,F621,F622,F623,F624,F625,F626,F627,F628,F629,F630,F631,F632,F633,F634,F635,F636,F637,F638,F639,F640,F641,F642,F643,F644,F647,F648,F649,F650,F654,F657,F658,F659,F660,F661,F662)</f>
        <v>788000</v>
      </c>
      <c r="G618" s="282">
        <f t="shared" ref="G618" si="107">SUM(G619,G620,G621,G622,G623,G624,G625,G626,G627,G628,G629,G630,G631,G632,G633,G634,G635,G636,G637,G638,G639,G640,G641,G642,G643,G644,G647,G648,G649,G650,G654,G657,G658,G659,G660,G661,G662)</f>
        <v>1440000</v>
      </c>
      <c r="H618" s="282">
        <f t="shared" ref="H618" si="108">SUM(H619,H620,H621,H622,H623,H624,H625,H626,H627,H628,H629,H630,H631,H632,H633,H634,H635,H636,H637,H638,H639,H640,H641,H642,H643,H644,H647,H648,H649,H650,H654,H657,H658,H659,H660,H661,H662)</f>
        <v>0</v>
      </c>
      <c r="I618" s="282">
        <f t="shared" ref="I618" si="109">SUM(I619,I620,I621,I622,I623,I624,I625,I626,I627,I628,I629,I630,I631,I632,I633,I634,I635,I636,I637,I638,I639,I640,I641,I642,I643,I644,I647,I648,I649,I650,I654,I657,I658,I659,I660,I661,I662)</f>
        <v>0</v>
      </c>
      <c r="J618" s="282">
        <f t="shared" ref="J618" si="110">SUM(J619,J620,J621,J622,J623,J624,J625,J626,J627,J628,J629,J630,J631,J632,J633,J634,J635,J636,J637,J638,J639,J640,J641,J642,J643,J644,J647,J648,J649,J650,J654,J657,J658,J659,J660,J661,J662)</f>
        <v>50700</v>
      </c>
      <c r="K618" s="282">
        <f t="shared" ref="K618" si="111">SUM(K619,K620,K621,K622,K623,K624,K625,K626,K627,K628,K629,K630,K631,K632,K633,K634,K635,K636,K637,K638,K639,K640,K641,K642,K643,K644,K647,K648,K649,K650,K654,K657,K658,K659,K660,K661,K662)</f>
        <v>2278700</v>
      </c>
      <c r="L618" s="441"/>
      <c r="M618" s="282"/>
      <c r="N618" s="282"/>
      <c r="O618" s="282"/>
      <c r="P618" s="282"/>
      <c r="Q618" s="318"/>
      <c r="R618" s="319"/>
      <c r="S618" s="320"/>
      <c r="T618" s="319"/>
      <c r="U618" s="321"/>
      <c r="V618" s="321"/>
      <c r="W618" s="321"/>
      <c r="X618" s="321"/>
      <c r="Y618" s="682"/>
      <c r="AA618" s="210"/>
      <c r="AB618" s="210"/>
      <c r="AC618" s="210"/>
      <c r="AD618" s="210"/>
      <c r="AE618" s="210"/>
      <c r="AF618" s="210"/>
      <c r="AG618" s="210"/>
    </row>
    <row r="619" spans="1:33" s="211" customFormat="1" ht="142.5" customHeight="1">
      <c r="A619" s="58"/>
      <c r="B619" s="871"/>
      <c r="C619" s="833">
        <v>1</v>
      </c>
      <c r="D619" s="875">
        <v>2</v>
      </c>
      <c r="E619" s="1025" t="s">
        <v>3844</v>
      </c>
      <c r="F619" s="859">
        <v>0</v>
      </c>
      <c r="G619" s="877">
        <v>50000</v>
      </c>
      <c r="H619" s="859">
        <v>0</v>
      </c>
      <c r="I619" s="859">
        <v>0</v>
      </c>
      <c r="J619" s="859">
        <v>0</v>
      </c>
      <c r="K619" s="636">
        <f>SUM(F619,G619,H619,I619,J619)</f>
        <v>50000</v>
      </c>
      <c r="L619" s="429">
        <v>100</v>
      </c>
      <c r="M619" s="925">
        <v>0</v>
      </c>
      <c r="N619" s="925">
        <v>0</v>
      </c>
      <c r="O619" s="429">
        <f>SUM(L619:N619)</f>
        <v>100</v>
      </c>
      <c r="P619" s="878" t="s">
        <v>312</v>
      </c>
      <c r="Q619" s="878" t="s">
        <v>313</v>
      </c>
      <c r="R619" s="998">
        <v>21610</v>
      </c>
      <c r="S619" s="216" t="s">
        <v>314</v>
      </c>
      <c r="T619" s="204" t="s">
        <v>227</v>
      </c>
      <c r="U619" s="204">
        <v>2</v>
      </c>
      <c r="V619" s="204">
        <v>2.2000000000000002</v>
      </c>
      <c r="W619" s="204" t="s">
        <v>26</v>
      </c>
      <c r="X619" s="879" t="s">
        <v>845</v>
      </c>
      <c r="Y619" s="803" t="s">
        <v>863</v>
      </c>
      <c r="AA619" s="210"/>
      <c r="AB619" s="210"/>
      <c r="AC619" s="210"/>
      <c r="AD619" s="210"/>
      <c r="AE619" s="210"/>
      <c r="AF619" s="210"/>
      <c r="AG619" s="210"/>
    </row>
    <row r="620" spans="1:33" s="208" customFormat="1" ht="142.5" customHeight="1">
      <c r="A620" s="55"/>
      <c r="B620" s="56"/>
      <c r="C620" s="766">
        <v>2</v>
      </c>
      <c r="D620" s="545">
        <v>24</v>
      </c>
      <c r="E620" s="546" t="s">
        <v>408</v>
      </c>
      <c r="F620" s="42">
        <v>50000</v>
      </c>
      <c r="G620" s="42">
        <v>0</v>
      </c>
      <c r="H620" s="196">
        <v>0</v>
      </c>
      <c r="I620" s="38">
        <v>0</v>
      </c>
      <c r="J620" s="38">
        <v>0</v>
      </c>
      <c r="K620" s="47">
        <f>SUM(F620,G620,H620,I620,J620)</f>
        <v>50000</v>
      </c>
      <c r="L620" s="439"/>
      <c r="M620" s="439">
        <v>10</v>
      </c>
      <c r="N620" s="443">
        <v>0</v>
      </c>
      <c r="O620" s="439">
        <v>10</v>
      </c>
      <c r="P620" s="66" t="s">
        <v>240</v>
      </c>
      <c r="Q620" s="66" t="s">
        <v>220</v>
      </c>
      <c r="R620" s="234">
        <v>21671</v>
      </c>
      <c r="S620" s="415" t="s">
        <v>371</v>
      </c>
      <c r="T620" s="65" t="s">
        <v>367</v>
      </c>
      <c r="U620" s="40">
        <v>2</v>
      </c>
      <c r="V620" s="40">
        <v>2.2000000000000002</v>
      </c>
      <c r="W620" s="40" t="s">
        <v>26</v>
      </c>
      <c r="X620" s="800" t="s">
        <v>394</v>
      </c>
      <c r="Y620" s="658" t="s">
        <v>368</v>
      </c>
      <c r="AA620" s="207"/>
      <c r="AB620" s="207"/>
      <c r="AC620" s="207"/>
      <c r="AD620" s="207"/>
      <c r="AE620" s="207"/>
      <c r="AF620" s="207"/>
      <c r="AG620" s="207"/>
    </row>
    <row r="621" spans="1:33" s="211" customFormat="1" ht="142.5" customHeight="1">
      <c r="A621" s="58"/>
      <c r="B621" s="56"/>
      <c r="C621" s="766">
        <v>3</v>
      </c>
      <c r="D621" s="545">
        <v>23</v>
      </c>
      <c r="E621" s="546" t="s">
        <v>407</v>
      </c>
      <c r="F621" s="42">
        <v>138000</v>
      </c>
      <c r="G621" s="42">
        <v>0</v>
      </c>
      <c r="H621" s="196">
        <v>0</v>
      </c>
      <c r="I621" s="196">
        <v>0</v>
      </c>
      <c r="J621" s="38">
        <v>0</v>
      </c>
      <c r="K621" s="47">
        <f>SUM(F621,G621,H621,I621,J621)</f>
        <v>138000</v>
      </c>
      <c r="L621" s="439">
        <v>32</v>
      </c>
      <c r="M621" s="439"/>
      <c r="N621" s="443">
        <v>0</v>
      </c>
      <c r="O621" s="439">
        <v>32</v>
      </c>
      <c r="P621" s="66" t="s">
        <v>240</v>
      </c>
      <c r="Q621" s="66" t="s">
        <v>220</v>
      </c>
      <c r="R621" s="57" t="s">
        <v>3617</v>
      </c>
      <c r="S621" s="415" t="s">
        <v>371</v>
      </c>
      <c r="T621" s="65" t="s">
        <v>367</v>
      </c>
      <c r="U621" s="40">
        <v>2</v>
      </c>
      <c r="V621" s="40">
        <v>2.2000000000000002</v>
      </c>
      <c r="W621" s="40" t="s">
        <v>26</v>
      </c>
      <c r="X621" s="800" t="s">
        <v>394</v>
      </c>
      <c r="Y621" s="658" t="s">
        <v>368</v>
      </c>
      <c r="AA621" s="210"/>
      <c r="AB621" s="210"/>
      <c r="AC621" s="210"/>
      <c r="AD621" s="210"/>
      <c r="AE621" s="210"/>
      <c r="AF621" s="210"/>
      <c r="AG621" s="210"/>
    </row>
    <row r="622" spans="1:33" s="208" customFormat="1" ht="142.5" customHeight="1">
      <c r="A622" s="243"/>
      <c r="B622" s="52"/>
      <c r="C622" s="766">
        <v>4</v>
      </c>
      <c r="D622" s="516">
        <v>28</v>
      </c>
      <c r="E622" s="543" t="s">
        <v>404</v>
      </c>
      <c r="F622" s="73">
        <v>0</v>
      </c>
      <c r="G622" s="350">
        <v>50000</v>
      </c>
      <c r="H622" s="73">
        <v>0</v>
      </c>
      <c r="I622" s="73">
        <v>0</v>
      </c>
      <c r="J622" s="73">
        <v>0</v>
      </c>
      <c r="K622" s="73">
        <f>SUM(F622,G622,H622,I622,J622)</f>
        <v>50000</v>
      </c>
      <c r="L622" s="446">
        <v>60</v>
      </c>
      <c r="M622" s="446"/>
      <c r="N622" s="443">
        <v>0</v>
      </c>
      <c r="O622" s="446">
        <v>60</v>
      </c>
      <c r="P622" s="51" t="s">
        <v>391</v>
      </c>
      <c r="Q622" s="51" t="s">
        <v>3188</v>
      </c>
      <c r="R622" s="1111">
        <v>21582</v>
      </c>
      <c r="S622" s="420" t="s">
        <v>393</v>
      </c>
      <c r="T622" s="870" t="s">
        <v>367</v>
      </c>
      <c r="U622" s="40">
        <v>2</v>
      </c>
      <c r="V622" s="40">
        <v>2.2000000000000002</v>
      </c>
      <c r="W622" s="40" t="s">
        <v>26</v>
      </c>
      <c r="X622" s="238" t="s">
        <v>845</v>
      </c>
      <c r="Y622" s="684" t="s">
        <v>368</v>
      </c>
      <c r="AA622" s="207"/>
      <c r="AB622" s="207"/>
      <c r="AC622" s="207"/>
      <c r="AD622" s="207"/>
      <c r="AE622" s="207"/>
      <c r="AF622" s="207"/>
      <c r="AG622" s="207"/>
    </row>
    <row r="623" spans="1:33" s="211" customFormat="1" ht="142.5" customHeight="1">
      <c r="A623" s="55"/>
      <c r="B623" s="56"/>
      <c r="C623" s="766">
        <v>5</v>
      </c>
      <c r="D623" s="496">
        <v>30</v>
      </c>
      <c r="E623" s="479" t="s">
        <v>3845</v>
      </c>
      <c r="F623" s="42">
        <v>50000</v>
      </c>
      <c r="G623" s="42">
        <v>0</v>
      </c>
      <c r="H623" s="152">
        <v>0</v>
      </c>
      <c r="I623" s="152">
        <v>0</v>
      </c>
      <c r="J623" s="152">
        <v>0</v>
      </c>
      <c r="K623" s="47">
        <v>50000</v>
      </c>
      <c r="L623" s="183">
        <v>46</v>
      </c>
      <c r="M623" s="431">
        <v>2</v>
      </c>
      <c r="N623" s="433">
        <v>0</v>
      </c>
      <c r="O623" s="431">
        <v>48</v>
      </c>
      <c r="P623" s="49" t="s">
        <v>240</v>
      </c>
      <c r="Q623" s="49" t="s">
        <v>220</v>
      </c>
      <c r="R623" s="75">
        <v>21582</v>
      </c>
      <c r="S623" s="416" t="s">
        <v>3051</v>
      </c>
      <c r="T623" s="40" t="s">
        <v>367</v>
      </c>
      <c r="U623" s="40">
        <v>2</v>
      </c>
      <c r="V623" s="40">
        <v>2.2000000000000002</v>
      </c>
      <c r="W623" s="40" t="s">
        <v>26</v>
      </c>
      <c r="X623" s="40" t="s">
        <v>394</v>
      </c>
      <c r="Y623" s="658" t="s">
        <v>368</v>
      </c>
      <c r="Z623" s="210"/>
      <c r="AA623" s="210"/>
      <c r="AB623" s="210"/>
      <c r="AC623" s="210"/>
      <c r="AD623" s="210"/>
      <c r="AE623" s="210"/>
      <c r="AF623" s="210"/>
      <c r="AG623" s="210"/>
    </row>
    <row r="624" spans="1:33" s="211" customFormat="1" ht="306" customHeight="1">
      <c r="A624" s="55"/>
      <c r="B624" s="56"/>
      <c r="C624" s="766">
        <v>6</v>
      </c>
      <c r="D624" s="495">
        <v>1</v>
      </c>
      <c r="E624" s="389" t="s">
        <v>433</v>
      </c>
      <c r="F624" s="47">
        <v>0</v>
      </c>
      <c r="G624" s="137">
        <v>70000</v>
      </c>
      <c r="H624" s="47">
        <v>0</v>
      </c>
      <c r="I624" s="47">
        <v>0</v>
      </c>
      <c r="J624" s="47">
        <v>0</v>
      </c>
      <c r="K624" s="47">
        <v>70000</v>
      </c>
      <c r="L624" s="431">
        <v>100</v>
      </c>
      <c r="M624" s="431">
        <v>5</v>
      </c>
      <c r="N624" s="442">
        <v>0</v>
      </c>
      <c r="O624" s="431">
        <v>105</v>
      </c>
      <c r="P624" s="49" t="s">
        <v>3435</v>
      </c>
      <c r="Q624" s="49" t="s">
        <v>3712</v>
      </c>
      <c r="R624" s="75">
        <v>21520</v>
      </c>
      <c r="S624" s="415" t="s">
        <v>2966</v>
      </c>
      <c r="T624" s="40" t="s">
        <v>367</v>
      </c>
      <c r="U624" s="40">
        <v>2</v>
      </c>
      <c r="V624" s="40">
        <v>2.2000000000000002</v>
      </c>
      <c r="W624" s="40" t="s">
        <v>26</v>
      </c>
      <c r="X624" s="40" t="s">
        <v>394</v>
      </c>
      <c r="Y624" s="658" t="s">
        <v>368</v>
      </c>
      <c r="Z624" s="210"/>
      <c r="AA624" s="210"/>
      <c r="AB624" s="210"/>
      <c r="AC624" s="210"/>
      <c r="AD624" s="210"/>
      <c r="AE624" s="210"/>
      <c r="AF624" s="210"/>
      <c r="AG624" s="210"/>
    </row>
    <row r="625" spans="1:33" s="223" customFormat="1" ht="125.25" customHeight="1">
      <c r="A625" s="55"/>
      <c r="B625" s="56"/>
      <c r="C625" s="766">
        <v>7</v>
      </c>
      <c r="D625" s="487">
        <v>22</v>
      </c>
      <c r="E625" s="479" t="s">
        <v>403</v>
      </c>
      <c r="F625" s="42">
        <v>20000</v>
      </c>
      <c r="G625" s="42">
        <v>0</v>
      </c>
      <c r="H625" s="152">
        <v>0</v>
      </c>
      <c r="I625" s="152">
        <v>0</v>
      </c>
      <c r="J625" s="152">
        <v>0</v>
      </c>
      <c r="K625" s="47">
        <f>SUM(F625,G625,H625,I625,J625)</f>
        <v>20000</v>
      </c>
      <c r="L625" s="443">
        <v>0</v>
      </c>
      <c r="M625" s="431">
        <v>16</v>
      </c>
      <c r="N625" s="433">
        <v>0</v>
      </c>
      <c r="O625" s="431">
        <v>16</v>
      </c>
      <c r="P625" s="49" t="s">
        <v>240</v>
      </c>
      <c r="Q625" s="49" t="s">
        <v>220</v>
      </c>
      <c r="R625" s="75">
        <v>21702</v>
      </c>
      <c r="S625" s="416" t="s">
        <v>371</v>
      </c>
      <c r="T625" s="40" t="s">
        <v>367</v>
      </c>
      <c r="U625" s="40">
        <v>2</v>
      </c>
      <c r="V625" s="40">
        <v>2.2000000000000002</v>
      </c>
      <c r="W625" s="40" t="s">
        <v>26</v>
      </c>
      <c r="X625" s="238" t="s">
        <v>394</v>
      </c>
      <c r="Y625" s="658" t="s">
        <v>368</v>
      </c>
      <c r="AA625" s="222"/>
      <c r="AB625" s="222"/>
      <c r="AC625" s="222"/>
      <c r="AD625" s="222"/>
      <c r="AE625" s="222"/>
      <c r="AF625" s="222"/>
      <c r="AG625" s="222"/>
    </row>
    <row r="626" spans="1:33" s="211" customFormat="1" ht="125.25" customHeight="1">
      <c r="A626" s="55"/>
      <c r="B626" s="56"/>
      <c r="C626" s="766">
        <v>8</v>
      </c>
      <c r="D626" s="498">
        <v>10</v>
      </c>
      <c r="E626" s="482" t="s">
        <v>651</v>
      </c>
      <c r="F626" s="42">
        <v>400000</v>
      </c>
      <c r="G626" s="42">
        <v>0</v>
      </c>
      <c r="H626" s="183" t="s">
        <v>525</v>
      </c>
      <c r="I626" s="183" t="s">
        <v>525</v>
      </c>
      <c r="J626" s="183" t="s">
        <v>525</v>
      </c>
      <c r="K626" s="425">
        <v>400000</v>
      </c>
      <c r="L626" s="183">
        <v>350</v>
      </c>
      <c r="M626" s="183" t="s">
        <v>525</v>
      </c>
      <c r="N626" s="183" t="s">
        <v>525</v>
      </c>
      <c r="O626" s="183">
        <v>350</v>
      </c>
      <c r="P626" s="49" t="s">
        <v>240</v>
      </c>
      <c r="Q626" s="49" t="s">
        <v>220</v>
      </c>
      <c r="R626" s="75" t="s">
        <v>3281</v>
      </c>
      <c r="S626" s="416" t="s">
        <v>652</v>
      </c>
      <c r="T626" s="702" t="s">
        <v>528</v>
      </c>
      <c r="U626" s="40">
        <v>2</v>
      </c>
      <c r="V626" s="40">
        <v>2.2000000000000002</v>
      </c>
      <c r="W626" s="40" t="s">
        <v>26</v>
      </c>
      <c r="X626" s="702" t="s">
        <v>394</v>
      </c>
      <c r="Y626" s="658" t="s">
        <v>536</v>
      </c>
      <c r="Z626" s="210"/>
      <c r="AA626" s="210"/>
      <c r="AB626" s="210"/>
      <c r="AC626" s="210"/>
      <c r="AD626" s="210"/>
      <c r="AE626" s="210"/>
      <c r="AF626" s="210"/>
      <c r="AG626" s="210"/>
    </row>
    <row r="627" spans="1:33" s="211" customFormat="1" ht="144" customHeight="1">
      <c r="A627" s="33"/>
      <c r="B627" s="34"/>
      <c r="C627" s="766">
        <v>9</v>
      </c>
      <c r="D627" s="492">
        <v>1</v>
      </c>
      <c r="E627" s="547" t="s">
        <v>606</v>
      </c>
      <c r="F627" s="194">
        <v>0</v>
      </c>
      <c r="G627" s="195">
        <v>40000</v>
      </c>
      <c r="H627" s="183" t="s">
        <v>525</v>
      </c>
      <c r="I627" s="183" t="s">
        <v>525</v>
      </c>
      <c r="J627" s="183" t="s">
        <v>525</v>
      </c>
      <c r="K627" s="197">
        <v>40000</v>
      </c>
      <c r="L627" s="183">
        <v>65</v>
      </c>
      <c r="M627" s="183">
        <v>5</v>
      </c>
      <c r="N627" s="183" t="s">
        <v>525</v>
      </c>
      <c r="O627" s="183">
        <v>70</v>
      </c>
      <c r="P627" s="49" t="s">
        <v>607</v>
      </c>
      <c r="Q627" s="49" t="s">
        <v>593</v>
      </c>
      <c r="R627" s="75">
        <v>21490</v>
      </c>
      <c r="S627" s="416" t="s">
        <v>608</v>
      </c>
      <c r="T627" s="702" t="s">
        <v>609</v>
      </c>
      <c r="U627" s="702">
        <v>2</v>
      </c>
      <c r="V627" s="702">
        <v>2.2000000000000002</v>
      </c>
      <c r="W627" s="702" t="s">
        <v>26</v>
      </c>
      <c r="X627" s="238" t="s">
        <v>845</v>
      </c>
      <c r="Y627" s="658" t="s">
        <v>536</v>
      </c>
      <c r="AA627" s="210"/>
      <c r="AB627" s="210"/>
      <c r="AC627" s="210"/>
      <c r="AD627" s="210"/>
      <c r="AE627" s="210"/>
      <c r="AF627" s="210"/>
      <c r="AG627" s="210"/>
    </row>
    <row r="628" spans="1:33" s="211" customFormat="1" ht="125.25" customHeight="1">
      <c r="A628" s="55"/>
      <c r="B628" s="56"/>
      <c r="C628" s="766">
        <v>10</v>
      </c>
      <c r="D628" s="492">
        <v>2</v>
      </c>
      <c r="E628" s="547" t="s">
        <v>610</v>
      </c>
      <c r="F628" s="194">
        <v>0</v>
      </c>
      <c r="G628" s="195">
        <v>100000</v>
      </c>
      <c r="H628" s="183" t="s">
        <v>525</v>
      </c>
      <c r="I628" s="183" t="s">
        <v>525</v>
      </c>
      <c r="J628" s="183" t="s">
        <v>525</v>
      </c>
      <c r="K628" s="197">
        <v>100000</v>
      </c>
      <c r="L628" s="183">
        <v>50</v>
      </c>
      <c r="M628" s="183">
        <v>50</v>
      </c>
      <c r="N628" s="183" t="s">
        <v>525</v>
      </c>
      <c r="O628" s="183">
        <v>100</v>
      </c>
      <c r="P628" s="49" t="s">
        <v>611</v>
      </c>
      <c r="Q628" s="49" t="s">
        <v>612</v>
      </c>
      <c r="R628" s="75" t="s">
        <v>3354</v>
      </c>
      <c r="S628" s="416" t="s">
        <v>554</v>
      </c>
      <c r="T628" s="702" t="s">
        <v>555</v>
      </c>
      <c r="U628" s="702">
        <v>2</v>
      </c>
      <c r="V628" s="702">
        <v>2.2000000000000002</v>
      </c>
      <c r="W628" s="702" t="s">
        <v>26</v>
      </c>
      <c r="X628" s="238" t="s">
        <v>845</v>
      </c>
      <c r="Y628" s="658" t="s">
        <v>536</v>
      </c>
      <c r="AA628" s="210"/>
      <c r="AB628" s="210"/>
      <c r="AC628" s="210"/>
      <c r="AD628" s="210"/>
      <c r="AE628" s="210"/>
      <c r="AF628" s="210"/>
      <c r="AG628" s="210"/>
    </row>
    <row r="629" spans="1:33" s="208" customFormat="1" ht="144.75" customHeight="1">
      <c r="A629" s="55"/>
      <c r="B629" s="56"/>
      <c r="C629" s="766">
        <v>11</v>
      </c>
      <c r="D629" s="492">
        <v>3</v>
      </c>
      <c r="E629" s="549" t="s">
        <v>613</v>
      </c>
      <c r="F629" s="194">
        <v>0</v>
      </c>
      <c r="G629" s="195">
        <v>30000</v>
      </c>
      <c r="H629" s="183" t="s">
        <v>525</v>
      </c>
      <c r="I629" s="183" t="s">
        <v>525</v>
      </c>
      <c r="J629" s="183" t="s">
        <v>525</v>
      </c>
      <c r="K629" s="197">
        <v>30000</v>
      </c>
      <c r="L629" s="183">
        <v>100</v>
      </c>
      <c r="M629" s="183" t="s">
        <v>525</v>
      </c>
      <c r="N629" s="183" t="s">
        <v>525</v>
      </c>
      <c r="O629" s="183">
        <v>100</v>
      </c>
      <c r="P629" s="49" t="s">
        <v>2718</v>
      </c>
      <c r="Q629" s="49" t="s">
        <v>599</v>
      </c>
      <c r="R629" s="75">
        <v>21520</v>
      </c>
      <c r="S629" s="416" t="s">
        <v>614</v>
      </c>
      <c r="T629" s="702" t="s">
        <v>615</v>
      </c>
      <c r="U629" s="702">
        <v>2</v>
      </c>
      <c r="V629" s="702">
        <v>2.2000000000000002</v>
      </c>
      <c r="W629" s="702" t="s">
        <v>26</v>
      </c>
      <c r="X629" s="795" t="s">
        <v>845</v>
      </c>
      <c r="Y629" s="658" t="s">
        <v>536</v>
      </c>
      <c r="AA629" s="207"/>
      <c r="AB629" s="207"/>
      <c r="AC629" s="207"/>
      <c r="AD629" s="207"/>
      <c r="AE629" s="207"/>
      <c r="AF629" s="207"/>
      <c r="AG629" s="207"/>
    </row>
    <row r="630" spans="1:33" s="211" customFormat="1" ht="144.75" customHeight="1">
      <c r="A630" s="33"/>
      <c r="B630" s="34"/>
      <c r="C630" s="766">
        <v>12</v>
      </c>
      <c r="D630" s="492">
        <v>4</v>
      </c>
      <c r="E630" s="547" t="s">
        <v>616</v>
      </c>
      <c r="F630" s="194">
        <v>0</v>
      </c>
      <c r="G630" s="195">
        <v>16000</v>
      </c>
      <c r="H630" s="183" t="s">
        <v>525</v>
      </c>
      <c r="I630" s="183" t="s">
        <v>525</v>
      </c>
      <c r="J630" s="183" t="s">
        <v>525</v>
      </c>
      <c r="K630" s="197">
        <v>16000</v>
      </c>
      <c r="L630" s="183">
        <v>40</v>
      </c>
      <c r="M630" s="183" t="s">
        <v>525</v>
      </c>
      <c r="N630" s="183" t="s">
        <v>525</v>
      </c>
      <c r="O630" s="183">
        <v>40</v>
      </c>
      <c r="P630" s="49" t="s">
        <v>2718</v>
      </c>
      <c r="Q630" s="49" t="s">
        <v>599</v>
      </c>
      <c r="R630" s="75">
        <v>21490</v>
      </c>
      <c r="S630" s="416" t="s">
        <v>614</v>
      </c>
      <c r="T630" s="702" t="s">
        <v>615</v>
      </c>
      <c r="U630" s="702">
        <v>2</v>
      </c>
      <c r="V630" s="702">
        <v>2.2000000000000002</v>
      </c>
      <c r="W630" s="702" t="s">
        <v>26</v>
      </c>
      <c r="X630" s="238" t="s">
        <v>845</v>
      </c>
      <c r="Y630" s="658" t="s">
        <v>536</v>
      </c>
      <c r="AA630" s="210"/>
      <c r="AB630" s="210"/>
      <c r="AC630" s="210"/>
      <c r="AD630" s="210"/>
      <c r="AE630" s="210"/>
      <c r="AF630" s="210"/>
      <c r="AG630" s="210"/>
    </row>
    <row r="631" spans="1:33" s="211" customFormat="1" ht="144.75" customHeight="1">
      <c r="A631" s="55"/>
      <c r="B631" s="56"/>
      <c r="C631" s="766">
        <v>13</v>
      </c>
      <c r="D631" s="492">
        <v>5</v>
      </c>
      <c r="E631" s="547" t="s">
        <v>617</v>
      </c>
      <c r="F631" s="194">
        <v>0</v>
      </c>
      <c r="G631" s="195">
        <v>72000</v>
      </c>
      <c r="H631" s="183" t="s">
        <v>525</v>
      </c>
      <c r="I631" s="183" t="s">
        <v>525</v>
      </c>
      <c r="J631" s="183" t="s">
        <v>525</v>
      </c>
      <c r="K631" s="197">
        <v>72000</v>
      </c>
      <c r="L631" s="183">
        <v>200</v>
      </c>
      <c r="M631" s="183" t="s">
        <v>525</v>
      </c>
      <c r="N631" s="183" t="s">
        <v>525</v>
      </c>
      <c r="O631" s="183">
        <v>200</v>
      </c>
      <c r="P631" s="49" t="s">
        <v>2718</v>
      </c>
      <c r="Q631" s="49" t="s">
        <v>599</v>
      </c>
      <c r="R631" s="75">
        <v>21582</v>
      </c>
      <c r="S631" s="416" t="s">
        <v>614</v>
      </c>
      <c r="T631" s="702" t="s">
        <v>615</v>
      </c>
      <c r="U631" s="702">
        <v>2</v>
      </c>
      <c r="V631" s="702">
        <v>2.2000000000000002</v>
      </c>
      <c r="W631" s="702" t="s">
        <v>26</v>
      </c>
      <c r="X631" s="238" t="s">
        <v>845</v>
      </c>
      <c r="Y631" s="658" t="s">
        <v>536</v>
      </c>
      <c r="AA631" s="210"/>
      <c r="AB631" s="210"/>
      <c r="AC631" s="210"/>
      <c r="AD631" s="210"/>
      <c r="AE631" s="210"/>
      <c r="AF631" s="210"/>
      <c r="AG631" s="210"/>
    </row>
    <row r="632" spans="1:33" s="208" customFormat="1" ht="144.75" customHeight="1">
      <c r="A632" s="55"/>
      <c r="B632" s="56"/>
      <c r="C632" s="766">
        <v>14</v>
      </c>
      <c r="D632" s="492">
        <v>6</v>
      </c>
      <c r="E632" s="547" t="s">
        <v>618</v>
      </c>
      <c r="F632" s="194">
        <v>0</v>
      </c>
      <c r="G632" s="195">
        <v>25000</v>
      </c>
      <c r="H632" s="183" t="s">
        <v>525</v>
      </c>
      <c r="I632" s="183" t="s">
        <v>525</v>
      </c>
      <c r="J632" s="183" t="s">
        <v>525</v>
      </c>
      <c r="K632" s="197">
        <v>25000</v>
      </c>
      <c r="L632" s="183">
        <v>80</v>
      </c>
      <c r="M632" s="183" t="s">
        <v>525</v>
      </c>
      <c r="N632" s="183" t="s">
        <v>525</v>
      </c>
      <c r="O632" s="183">
        <v>80</v>
      </c>
      <c r="P632" s="49" t="s">
        <v>2718</v>
      </c>
      <c r="Q632" s="49" t="s">
        <v>599</v>
      </c>
      <c r="R632" s="75">
        <v>21582</v>
      </c>
      <c r="S632" s="416" t="s">
        <v>614</v>
      </c>
      <c r="T632" s="702" t="s">
        <v>615</v>
      </c>
      <c r="U632" s="702">
        <v>2</v>
      </c>
      <c r="V632" s="702">
        <v>2.2000000000000002</v>
      </c>
      <c r="W632" s="702" t="s">
        <v>26</v>
      </c>
      <c r="X632" s="795" t="s">
        <v>845</v>
      </c>
      <c r="Y632" s="658" t="s">
        <v>536</v>
      </c>
      <c r="AA632" s="207"/>
      <c r="AB632" s="207"/>
      <c r="AC632" s="207"/>
      <c r="AD632" s="207"/>
      <c r="AE632" s="207"/>
      <c r="AF632" s="207"/>
      <c r="AG632" s="207"/>
    </row>
    <row r="633" spans="1:33" s="211" customFormat="1" ht="144.75" customHeight="1">
      <c r="A633" s="33"/>
      <c r="B633" s="34"/>
      <c r="C633" s="766">
        <v>15</v>
      </c>
      <c r="D633" s="492">
        <v>7</v>
      </c>
      <c r="E633" s="547" t="s">
        <v>619</v>
      </c>
      <c r="F633" s="194">
        <v>0</v>
      </c>
      <c r="G633" s="195">
        <v>30000</v>
      </c>
      <c r="H633" s="183" t="s">
        <v>525</v>
      </c>
      <c r="I633" s="183" t="s">
        <v>525</v>
      </c>
      <c r="J633" s="183" t="s">
        <v>525</v>
      </c>
      <c r="K633" s="197">
        <v>30000</v>
      </c>
      <c r="L633" s="183">
        <v>100</v>
      </c>
      <c r="M633" s="183" t="s">
        <v>525</v>
      </c>
      <c r="N633" s="183" t="s">
        <v>525</v>
      </c>
      <c r="O633" s="183">
        <v>100</v>
      </c>
      <c r="P633" s="49" t="s">
        <v>2718</v>
      </c>
      <c r="Q633" s="49" t="s">
        <v>599</v>
      </c>
      <c r="R633" s="75">
        <v>21641</v>
      </c>
      <c r="S633" s="416" t="s">
        <v>614</v>
      </c>
      <c r="T633" s="702" t="s">
        <v>615</v>
      </c>
      <c r="U633" s="702">
        <v>2</v>
      </c>
      <c r="V633" s="702">
        <v>2.2000000000000002</v>
      </c>
      <c r="W633" s="702" t="s">
        <v>26</v>
      </c>
      <c r="X633" s="238" t="s">
        <v>845</v>
      </c>
      <c r="Y633" s="658" t="s">
        <v>536</v>
      </c>
      <c r="AA633" s="210"/>
      <c r="AB633" s="210"/>
      <c r="AC633" s="210"/>
      <c r="AD633" s="210"/>
      <c r="AE633" s="210"/>
      <c r="AF633" s="210"/>
      <c r="AG633" s="210"/>
    </row>
    <row r="634" spans="1:33" s="211" customFormat="1" ht="150" customHeight="1">
      <c r="A634" s="55"/>
      <c r="B634" s="56"/>
      <c r="C634" s="766">
        <v>16</v>
      </c>
      <c r="D634" s="492">
        <v>8</v>
      </c>
      <c r="E634" s="547" t="s">
        <v>620</v>
      </c>
      <c r="F634" s="194">
        <v>0</v>
      </c>
      <c r="G634" s="195">
        <v>12000</v>
      </c>
      <c r="H634" s="183" t="s">
        <v>525</v>
      </c>
      <c r="I634" s="183" t="s">
        <v>525</v>
      </c>
      <c r="J634" s="183" t="s">
        <v>525</v>
      </c>
      <c r="K634" s="197">
        <v>12000</v>
      </c>
      <c r="L634" s="183">
        <v>30</v>
      </c>
      <c r="M634" s="183" t="s">
        <v>525</v>
      </c>
      <c r="N634" s="183" t="s">
        <v>525</v>
      </c>
      <c r="O634" s="183">
        <v>30</v>
      </c>
      <c r="P634" s="49" t="s">
        <v>2718</v>
      </c>
      <c r="Q634" s="49" t="s">
        <v>599</v>
      </c>
      <c r="R634" s="75">
        <v>21763</v>
      </c>
      <c r="S634" s="416" t="s">
        <v>614</v>
      </c>
      <c r="T634" s="702" t="s">
        <v>615</v>
      </c>
      <c r="U634" s="702">
        <v>2</v>
      </c>
      <c r="V634" s="702">
        <v>2.2000000000000002</v>
      </c>
      <c r="W634" s="702" t="s">
        <v>26</v>
      </c>
      <c r="X634" s="238" t="s">
        <v>845</v>
      </c>
      <c r="Y634" s="658" t="s">
        <v>536</v>
      </c>
      <c r="AA634" s="210"/>
      <c r="AB634" s="210"/>
      <c r="AC634" s="210"/>
      <c r="AD634" s="210"/>
      <c r="AE634" s="210"/>
      <c r="AF634" s="210"/>
      <c r="AG634" s="210"/>
    </row>
    <row r="635" spans="1:33" s="208" customFormat="1" ht="150" customHeight="1">
      <c r="A635" s="55"/>
      <c r="B635" s="56"/>
      <c r="C635" s="766">
        <v>17</v>
      </c>
      <c r="D635" s="492">
        <v>9</v>
      </c>
      <c r="E635" s="547" t="s">
        <v>621</v>
      </c>
      <c r="F635" s="194">
        <v>0</v>
      </c>
      <c r="G635" s="195">
        <v>20000</v>
      </c>
      <c r="H635" s="183" t="s">
        <v>525</v>
      </c>
      <c r="I635" s="183" t="s">
        <v>525</v>
      </c>
      <c r="J635" s="183" t="s">
        <v>525</v>
      </c>
      <c r="K635" s="197">
        <v>20000</v>
      </c>
      <c r="L635" s="183">
        <v>40</v>
      </c>
      <c r="M635" s="183" t="s">
        <v>525</v>
      </c>
      <c r="N635" s="183" t="s">
        <v>525</v>
      </c>
      <c r="O635" s="183">
        <v>40</v>
      </c>
      <c r="P635" s="49" t="s">
        <v>2718</v>
      </c>
      <c r="Q635" s="49" t="s">
        <v>599</v>
      </c>
      <c r="R635" s="75">
        <v>21641</v>
      </c>
      <c r="S635" s="416" t="s">
        <v>614</v>
      </c>
      <c r="T635" s="702" t="s">
        <v>615</v>
      </c>
      <c r="U635" s="702">
        <v>2</v>
      </c>
      <c r="V635" s="702">
        <v>2.2000000000000002</v>
      </c>
      <c r="W635" s="702" t="s">
        <v>26</v>
      </c>
      <c r="X635" s="795" t="s">
        <v>845</v>
      </c>
      <c r="Y635" s="658" t="s">
        <v>536</v>
      </c>
      <c r="AA635" s="207"/>
      <c r="AB635" s="207"/>
      <c r="AC635" s="207"/>
      <c r="AD635" s="207"/>
      <c r="AE635" s="207"/>
      <c r="AF635" s="207"/>
      <c r="AG635" s="207"/>
    </row>
    <row r="636" spans="1:33" s="211" customFormat="1" ht="150" customHeight="1">
      <c r="A636" s="55"/>
      <c r="B636" s="56"/>
      <c r="C636" s="766">
        <v>18</v>
      </c>
      <c r="D636" s="489">
        <v>1</v>
      </c>
      <c r="E636" s="389" t="s">
        <v>642</v>
      </c>
      <c r="F636" s="194">
        <v>0</v>
      </c>
      <c r="G636" s="137">
        <v>20000</v>
      </c>
      <c r="H636" s="183" t="s">
        <v>525</v>
      </c>
      <c r="I636" s="183" t="s">
        <v>525</v>
      </c>
      <c r="J636" s="183" t="s">
        <v>525</v>
      </c>
      <c r="K636" s="425">
        <v>20000</v>
      </c>
      <c r="L636" s="183">
        <v>90</v>
      </c>
      <c r="M636" s="183">
        <v>15</v>
      </c>
      <c r="N636" s="183">
        <v>15</v>
      </c>
      <c r="O636" s="183">
        <v>120</v>
      </c>
      <c r="P636" s="49" t="s">
        <v>436</v>
      </c>
      <c r="Q636" s="49" t="s">
        <v>644</v>
      </c>
      <c r="R636" s="75">
        <v>21582</v>
      </c>
      <c r="S636" s="416" t="s">
        <v>614</v>
      </c>
      <c r="T636" s="702" t="s">
        <v>615</v>
      </c>
      <c r="U636" s="702">
        <v>2</v>
      </c>
      <c r="V636" s="702">
        <v>2.2000000000000002</v>
      </c>
      <c r="W636" s="702" t="s">
        <v>26</v>
      </c>
      <c r="X636" s="702" t="s">
        <v>394</v>
      </c>
      <c r="Y636" s="658" t="s">
        <v>536</v>
      </c>
      <c r="Z636" s="210"/>
      <c r="AA636" s="210"/>
      <c r="AB636" s="210"/>
      <c r="AC636" s="210"/>
      <c r="AD636" s="210"/>
      <c r="AE636" s="210"/>
      <c r="AF636" s="210"/>
      <c r="AG636" s="210"/>
    </row>
    <row r="637" spans="1:33" s="211" customFormat="1" ht="150" customHeight="1">
      <c r="A637" s="55"/>
      <c r="B637" s="56"/>
      <c r="C637" s="766">
        <v>19</v>
      </c>
      <c r="D637" s="489">
        <v>2</v>
      </c>
      <c r="E637" s="389" t="s">
        <v>645</v>
      </c>
      <c r="F637" s="194">
        <v>0</v>
      </c>
      <c r="G637" s="137">
        <v>15000</v>
      </c>
      <c r="H637" s="183" t="s">
        <v>525</v>
      </c>
      <c r="I637" s="183" t="s">
        <v>525</v>
      </c>
      <c r="J637" s="183" t="s">
        <v>525</v>
      </c>
      <c r="K637" s="425">
        <v>15000</v>
      </c>
      <c r="L637" s="183">
        <v>110</v>
      </c>
      <c r="M637" s="183">
        <v>8</v>
      </c>
      <c r="N637" s="183">
        <v>10</v>
      </c>
      <c r="O637" s="183">
        <v>128</v>
      </c>
      <c r="P637" s="49" t="s">
        <v>643</v>
      </c>
      <c r="Q637" s="49" t="s">
        <v>644</v>
      </c>
      <c r="R637" s="75">
        <v>21582</v>
      </c>
      <c r="S637" s="416" t="s">
        <v>646</v>
      </c>
      <c r="T637" s="702" t="s">
        <v>647</v>
      </c>
      <c r="U637" s="702">
        <v>2</v>
      </c>
      <c r="V637" s="702">
        <v>2.2000000000000002</v>
      </c>
      <c r="W637" s="702" t="s">
        <v>26</v>
      </c>
      <c r="X637" s="702" t="s">
        <v>394</v>
      </c>
      <c r="Y637" s="658" t="s">
        <v>536</v>
      </c>
      <c r="Z637" s="210"/>
      <c r="AA637" s="210"/>
      <c r="AB637" s="210"/>
      <c r="AC637" s="210"/>
      <c r="AD637" s="210"/>
      <c r="AE637" s="210"/>
      <c r="AF637" s="210"/>
      <c r="AG637" s="210"/>
    </row>
    <row r="638" spans="1:33" s="211" customFormat="1" ht="150" customHeight="1">
      <c r="A638" s="55"/>
      <c r="B638" s="56"/>
      <c r="C638" s="766">
        <v>20</v>
      </c>
      <c r="D638" s="498">
        <v>1</v>
      </c>
      <c r="E638" s="550" t="s">
        <v>842</v>
      </c>
      <c r="F638" s="70">
        <v>0</v>
      </c>
      <c r="G638" s="159">
        <v>50000</v>
      </c>
      <c r="H638" s="70">
        <v>0</v>
      </c>
      <c r="I638" s="70">
        <v>0</v>
      </c>
      <c r="J638" s="70">
        <v>0</v>
      </c>
      <c r="K638" s="1098">
        <f>SUM(F638,G638,H638,I638,J638)</f>
        <v>50000</v>
      </c>
      <c r="L638" s="440">
        <v>60</v>
      </c>
      <c r="M638" s="440">
        <v>10</v>
      </c>
      <c r="N638" s="440">
        <v>0</v>
      </c>
      <c r="O638" s="440">
        <v>70</v>
      </c>
      <c r="P638" s="415" t="s">
        <v>240</v>
      </c>
      <c r="Q638" s="66" t="s">
        <v>220</v>
      </c>
      <c r="R638" s="234">
        <v>21610</v>
      </c>
      <c r="S638" s="415" t="s">
        <v>843</v>
      </c>
      <c r="T638" s="65" t="s">
        <v>844</v>
      </c>
      <c r="U638" s="702">
        <v>2</v>
      </c>
      <c r="V638" s="702">
        <v>2.2000000000000002</v>
      </c>
      <c r="W638" s="702" t="s">
        <v>26</v>
      </c>
      <c r="X638" s="238" t="s">
        <v>845</v>
      </c>
      <c r="Y638" s="415" t="s">
        <v>3117</v>
      </c>
      <c r="AA638" s="210"/>
      <c r="AB638" s="210"/>
      <c r="AC638" s="210"/>
      <c r="AD638" s="210"/>
      <c r="AE638" s="210"/>
      <c r="AF638" s="210"/>
      <c r="AG638" s="210"/>
    </row>
    <row r="639" spans="1:33" s="208" customFormat="1" ht="142.5" customHeight="1">
      <c r="A639" s="55"/>
      <c r="B639" s="56"/>
      <c r="C639" s="766">
        <v>21</v>
      </c>
      <c r="D639" s="526">
        <v>1</v>
      </c>
      <c r="E639" s="551" t="s">
        <v>965</v>
      </c>
      <c r="F639" s="89">
        <v>0</v>
      </c>
      <c r="G639" s="198">
        <v>50000</v>
      </c>
      <c r="H639" s="89">
        <v>0</v>
      </c>
      <c r="I639" s="89">
        <v>0</v>
      </c>
      <c r="J639" s="89">
        <v>0</v>
      </c>
      <c r="K639" s="156">
        <f>SUM(F639,G639,H639,I639,J639)</f>
        <v>50000</v>
      </c>
      <c r="L639" s="444">
        <v>20</v>
      </c>
      <c r="M639" s="444">
        <v>15</v>
      </c>
      <c r="N639" s="444">
        <v>3</v>
      </c>
      <c r="O639" s="444">
        <f>SUM(L639:N639)</f>
        <v>38</v>
      </c>
      <c r="P639" s="416" t="s">
        <v>391</v>
      </c>
      <c r="Q639" s="416" t="s">
        <v>599</v>
      </c>
      <c r="R639" s="75">
        <v>21551</v>
      </c>
      <c r="S639" s="416" t="s">
        <v>966</v>
      </c>
      <c r="T639" s="455" t="s">
        <v>967</v>
      </c>
      <c r="U639" s="702">
        <v>2</v>
      </c>
      <c r="V639" s="702">
        <v>2.2000000000000002</v>
      </c>
      <c r="W639" s="702" t="s">
        <v>26</v>
      </c>
      <c r="X639" s="238" t="s">
        <v>845</v>
      </c>
      <c r="Y639" s="416" t="s">
        <v>3032</v>
      </c>
      <c r="AA639" s="416" t="s">
        <v>964</v>
      </c>
      <c r="AB639" s="207"/>
      <c r="AC639" s="207"/>
      <c r="AD639" s="207"/>
      <c r="AE639" s="207"/>
      <c r="AF639" s="207"/>
      <c r="AG639" s="207"/>
    </row>
    <row r="640" spans="1:33" s="211" customFormat="1" ht="142.5" customHeight="1">
      <c r="A640" s="33"/>
      <c r="B640" s="34"/>
      <c r="C640" s="766">
        <v>22</v>
      </c>
      <c r="D640" s="526">
        <v>2</v>
      </c>
      <c r="E640" s="511" t="s">
        <v>968</v>
      </c>
      <c r="F640" s="89">
        <v>0</v>
      </c>
      <c r="G640" s="198">
        <v>50000</v>
      </c>
      <c r="H640" s="89">
        <v>0</v>
      </c>
      <c r="I640" s="89">
        <v>0</v>
      </c>
      <c r="J640" s="89">
        <v>0</v>
      </c>
      <c r="K640" s="156">
        <f>SUM(F640,G640,H640,I640,J640)</f>
        <v>50000</v>
      </c>
      <c r="L640" s="444">
        <v>100</v>
      </c>
      <c r="M640" s="444">
        <v>15</v>
      </c>
      <c r="N640" s="444">
        <v>3</v>
      </c>
      <c r="O640" s="444">
        <f>SUM(L640:N640)</f>
        <v>118</v>
      </c>
      <c r="P640" s="416" t="s">
        <v>391</v>
      </c>
      <c r="Q640" s="416" t="s">
        <v>599</v>
      </c>
      <c r="R640" s="75">
        <v>21582</v>
      </c>
      <c r="S640" s="416" t="s">
        <v>966</v>
      </c>
      <c r="T640" s="455" t="s">
        <v>967</v>
      </c>
      <c r="U640" s="702">
        <v>2</v>
      </c>
      <c r="V640" s="702">
        <v>2.2000000000000002</v>
      </c>
      <c r="W640" s="702" t="s">
        <v>26</v>
      </c>
      <c r="X640" s="238" t="s">
        <v>845</v>
      </c>
      <c r="Y640" s="416" t="s">
        <v>3032</v>
      </c>
      <c r="AA640" s="416" t="s">
        <v>964</v>
      </c>
      <c r="AB640" s="210"/>
      <c r="AC640" s="210"/>
      <c r="AD640" s="210"/>
      <c r="AE640" s="210"/>
      <c r="AF640" s="210"/>
      <c r="AG640" s="210"/>
    </row>
    <row r="641" spans="1:33" s="211" customFormat="1" ht="142.5" customHeight="1">
      <c r="A641" s="55"/>
      <c r="B641" s="56"/>
      <c r="C641" s="766">
        <v>23</v>
      </c>
      <c r="D641" s="498">
        <v>1</v>
      </c>
      <c r="E641" s="531" t="s">
        <v>1174</v>
      </c>
      <c r="F641" s="193">
        <v>0</v>
      </c>
      <c r="G641" s="159">
        <v>100000</v>
      </c>
      <c r="H641" s="193">
        <v>0</v>
      </c>
      <c r="I641" s="193">
        <v>0</v>
      </c>
      <c r="J641" s="193">
        <v>0</v>
      </c>
      <c r="K641" s="110">
        <f>SUM(F641,G641,H641,I641,J641)</f>
        <v>100000</v>
      </c>
      <c r="L641" s="71">
        <v>105</v>
      </c>
      <c r="M641" s="71">
        <v>0</v>
      </c>
      <c r="N641" s="71">
        <v>0</v>
      </c>
      <c r="O641" s="71">
        <v>105</v>
      </c>
      <c r="P641" s="66" t="s">
        <v>1175</v>
      </c>
      <c r="Q641" s="66" t="s">
        <v>599</v>
      </c>
      <c r="R641" s="57" t="s">
        <v>1176</v>
      </c>
      <c r="S641" s="415" t="s">
        <v>1177</v>
      </c>
      <c r="T641" s="57" t="s">
        <v>1178</v>
      </c>
      <c r="U641" s="57">
        <v>2</v>
      </c>
      <c r="V641" s="57">
        <v>2.2000000000000002</v>
      </c>
      <c r="W641" s="57" t="s">
        <v>26</v>
      </c>
      <c r="X641" s="238" t="s">
        <v>845</v>
      </c>
      <c r="Y641" s="415" t="s">
        <v>1078</v>
      </c>
      <c r="AA641" s="210"/>
      <c r="AB641" s="210"/>
      <c r="AC641" s="210"/>
      <c r="AD641" s="210"/>
      <c r="AE641" s="210"/>
      <c r="AF641" s="210"/>
      <c r="AG641" s="210"/>
    </row>
    <row r="642" spans="1:33" s="208" customFormat="1" ht="142.5" customHeight="1">
      <c r="A642" s="55"/>
      <c r="B642" s="56"/>
      <c r="C642" s="766">
        <v>24</v>
      </c>
      <c r="D642" s="492">
        <v>1</v>
      </c>
      <c r="E642" s="547" t="s">
        <v>1287</v>
      </c>
      <c r="F642" s="193">
        <v>0</v>
      </c>
      <c r="G642" s="159">
        <v>20000</v>
      </c>
      <c r="H642" s="193">
        <v>0</v>
      </c>
      <c r="I642" s="193">
        <v>0</v>
      </c>
      <c r="J642" s="193">
        <v>0</v>
      </c>
      <c r="K642" s="54">
        <f>SUM(F642,G642,H642,H642,I642,H642,J642)</f>
        <v>20000</v>
      </c>
      <c r="L642" s="435">
        <v>30</v>
      </c>
      <c r="M642" s="71">
        <v>0</v>
      </c>
      <c r="N642" s="71">
        <v>0</v>
      </c>
      <c r="O642" s="435">
        <v>30</v>
      </c>
      <c r="P642" s="49" t="s">
        <v>391</v>
      </c>
      <c r="Q642" s="49" t="s">
        <v>3188</v>
      </c>
      <c r="R642" s="702" t="s">
        <v>1708</v>
      </c>
      <c r="S642" s="416" t="s">
        <v>1288</v>
      </c>
      <c r="T642" s="40" t="s">
        <v>1289</v>
      </c>
      <c r="U642" s="40">
        <v>2</v>
      </c>
      <c r="V642" s="40">
        <v>2.2000000000000002</v>
      </c>
      <c r="W642" s="40" t="s">
        <v>26</v>
      </c>
      <c r="X642" s="238" t="s">
        <v>845</v>
      </c>
      <c r="Y642" s="416" t="s">
        <v>1245</v>
      </c>
      <c r="AA642" s="207"/>
      <c r="AB642" s="207"/>
      <c r="AC642" s="207"/>
      <c r="AD642" s="207"/>
      <c r="AE642" s="207"/>
      <c r="AF642" s="207"/>
      <c r="AG642" s="207"/>
    </row>
    <row r="643" spans="1:33" s="211" customFormat="1" ht="142.5" customHeight="1">
      <c r="A643" s="33"/>
      <c r="B643" s="34"/>
      <c r="C643" s="766">
        <v>25</v>
      </c>
      <c r="D643" s="492">
        <v>2</v>
      </c>
      <c r="E643" s="547" t="s">
        <v>1290</v>
      </c>
      <c r="F643" s="193">
        <v>0</v>
      </c>
      <c r="G643" s="159">
        <v>50000</v>
      </c>
      <c r="H643" s="193">
        <v>0</v>
      </c>
      <c r="I643" s="193">
        <v>0</v>
      </c>
      <c r="J643" s="193">
        <v>0</v>
      </c>
      <c r="K643" s="54">
        <f>SUM(F643,G643,H643,H643,I643,H643,J643)</f>
        <v>50000</v>
      </c>
      <c r="L643" s="435">
        <v>100</v>
      </c>
      <c r="M643" s="435">
        <v>20</v>
      </c>
      <c r="N643" s="71">
        <v>0</v>
      </c>
      <c r="O643" s="435">
        <v>120</v>
      </c>
      <c r="P643" s="49" t="s">
        <v>391</v>
      </c>
      <c r="Q643" s="49" t="s">
        <v>3188</v>
      </c>
      <c r="R643" s="702" t="s">
        <v>1708</v>
      </c>
      <c r="S643" s="416" t="s">
        <v>1291</v>
      </c>
      <c r="T643" s="40" t="s">
        <v>1292</v>
      </c>
      <c r="U643" s="40">
        <v>2</v>
      </c>
      <c r="V643" s="40">
        <v>2.2000000000000002</v>
      </c>
      <c r="W643" s="40" t="s">
        <v>26</v>
      </c>
      <c r="X643" s="238" t="s">
        <v>845</v>
      </c>
      <c r="Y643" s="416" t="s">
        <v>1245</v>
      </c>
      <c r="AA643" s="210"/>
      <c r="AB643" s="210"/>
      <c r="AC643" s="210"/>
      <c r="AD643" s="210"/>
      <c r="AE643" s="210"/>
      <c r="AF643" s="210"/>
      <c r="AG643" s="210"/>
    </row>
    <row r="644" spans="1:33" s="225" customFormat="1">
      <c r="A644" s="33"/>
      <c r="B644" s="34"/>
      <c r="C644" s="766">
        <v>26</v>
      </c>
      <c r="D644" s="492">
        <v>1</v>
      </c>
      <c r="E644" s="510" t="s">
        <v>1824</v>
      </c>
      <c r="F644" s="193">
        <v>0</v>
      </c>
      <c r="G644" s="195">
        <v>100000</v>
      </c>
      <c r="H644" s="193">
        <v>0</v>
      </c>
      <c r="I644" s="193">
        <v>0</v>
      </c>
      <c r="J644" s="193">
        <v>0</v>
      </c>
      <c r="K644" s="47">
        <f>SUM(F644,G644,H644,I644,J644)</f>
        <v>100000</v>
      </c>
      <c r="L644" s="431"/>
      <c r="M644" s="431"/>
      <c r="N644" s="431"/>
      <c r="O644" s="431"/>
      <c r="P644" s="49"/>
      <c r="Q644" s="49"/>
      <c r="R644" s="702"/>
      <c r="S644" s="416"/>
      <c r="T644" s="40"/>
      <c r="U644" s="702">
        <v>2</v>
      </c>
      <c r="V644" s="702">
        <v>2.2000000000000002</v>
      </c>
      <c r="W644" s="702" t="s">
        <v>26</v>
      </c>
      <c r="X644" s="795" t="s">
        <v>845</v>
      </c>
      <c r="Y644" s="416" t="s">
        <v>1747</v>
      </c>
      <c r="AA644" s="224"/>
      <c r="AB644" s="224"/>
      <c r="AC644" s="224"/>
      <c r="AD644" s="224"/>
      <c r="AE644" s="224"/>
      <c r="AF644" s="224"/>
      <c r="AG644" s="224"/>
    </row>
    <row r="645" spans="1:33" s="1046" customFormat="1" ht="167.25" customHeight="1">
      <c r="A645" s="1200"/>
      <c r="B645" s="1201"/>
      <c r="C645" s="1228"/>
      <c r="D645" s="1083"/>
      <c r="E645" s="1060" t="s">
        <v>3005</v>
      </c>
      <c r="F645" s="1074">
        <v>0</v>
      </c>
      <c r="G645" s="1229">
        <v>60000</v>
      </c>
      <c r="H645" s="1074">
        <v>0</v>
      </c>
      <c r="I645" s="1074">
        <v>0</v>
      </c>
      <c r="J645" s="1074">
        <v>0</v>
      </c>
      <c r="K645" s="1090">
        <f>SUM(F645,G645,H645,I645,J645)</f>
        <v>60000</v>
      </c>
      <c r="L645" s="655">
        <v>30</v>
      </c>
      <c r="M645" s="655">
        <v>10</v>
      </c>
      <c r="N645" s="1226">
        <v>0</v>
      </c>
      <c r="O645" s="655">
        <v>40</v>
      </c>
      <c r="P645" s="77" t="s">
        <v>1822</v>
      </c>
      <c r="Q645" s="77" t="s">
        <v>599</v>
      </c>
      <c r="R645" s="78" t="s">
        <v>1656</v>
      </c>
      <c r="S645" s="657" t="s">
        <v>1768</v>
      </c>
      <c r="T645" s="78" t="s">
        <v>1769</v>
      </c>
      <c r="U645" s="656">
        <v>2</v>
      </c>
      <c r="V645" s="656">
        <v>2.2000000000000002</v>
      </c>
      <c r="W645" s="656" t="s">
        <v>26</v>
      </c>
      <c r="X645" s="844" t="s">
        <v>845</v>
      </c>
      <c r="Y645" s="657" t="s">
        <v>1747</v>
      </c>
      <c r="AA645" s="1047"/>
      <c r="AB645" s="1047"/>
      <c r="AC645" s="1047"/>
      <c r="AD645" s="1047"/>
      <c r="AE645" s="1047"/>
      <c r="AF645" s="1047"/>
      <c r="AG645" s="1047"/>
    </row>
    <row r="646" spans="1:33" s="1046" customFormat="1" ht="158.25" customHeight="1">
      <c r="A646" s="1041"/>
      <c r="B646" s="1042"/>
      <c r="C646" s="1147"/>
      <c r="D646" s="1083"/>
      <c r="E646" s="1060" t="s">
        <v>3006</v>
      </c>
      <c r="F646" s="1074">
        <v>0</v>
      </c>
      <c r="G646" s="1229">
        <v>40000</v>
      </c>
      <c r="H646" s="1074">
        <v>0</v>
      </c>
      <c r="I646" s="1074">
        <v>0</v>
      </c>
      <c r="J646" s="1074">
        <v>0</v>
      </c>
      <c r="K646" s="1090">
        <f>SUM(F646,G646,H646,I646,J646)</f>
        <v>40000</v>
      </c>
      <c r="L646" s="655">
        <v>30</v>
      </c>
      <c r="M646" s="655">
        <v>10</v>
      </c>
      <c r="N646" s="1226">
        <v>0</v>
      </c>
      <c r="O646" s="655">
        <v>30</v>
      </c>
      <c r="P646" s="77" t="s">
        <v>1822</v>
      </c>
      <c r="Q646" s="77" t="s">
        <v>599</v>
      </c>
      <c r="R646" s="78" t="s">
        <v>1731</v>
      </c>
      <c r="S646" s="657" t="s">
        <v>1804</v>
      </c>
      <c r="T646" s="78" t="s">
        <v>1811</v>
      </c>
      <c r="U646" s="656">
        <v>2</v>
      </c>
      <c r="V646" s="656">
        <v>2.2000000000000002</v>
      </c>
      <c r="W646" s="656" t="s">
        <v>26</v>
      </c>
      <c r="X646" s="844" t="s">
        <v>845</v>
      </c>
      <c r="Y646" s="657" t="s">
        <v>1747</v>
      </c>
      <c r="AA646" s="1047"/>
      <c r="AB646" s="1047"/>
      <c r="AC646" s="1047"/>
      <c r="AD646" s="1047"/>
      <c r="AE646" s="1047"/>
      <c r="AF646" s="1047"/>
      <c r="AG646" s="1047"/>
    </row>
    <row r="647" spans="1:33" s="208" customFormat="1" ht="117.75" customHeight="1">
      <c r="A647" s="55"/>
      <c r="B647" s="56"/>
      <c r="C647" s="766">
        <v>27</v>
      </c>
      <c r="D647" s="488">
        <v>3</v>
      </c>
      <c r="E647" s="508" t="s">
        <v>1897</v>
      </c>
      <c r="F647" s="42">
        <v>20000</v>
      </c>
      <c r="G647" s="1074">
        <v>0</v>
      </c>
      <c r="H647" s="1074">
        <v>0</v>
      </c>
      <c r="I647" s="1074">
        <v>0</v>
      </c>
      <c r="J647" s="1074">
        <v>0</v>
      </c>
      <c r="K647" s="1057">
        <v>20000</v>
      </c>
      <c r="L647" s="431">
        <v>0</v>
      </c>
      <c r="M647" s="431">
        <v>20</v>
      </c>
      <c r="N647" s="431">
        <v>0</v>
      </c>
      <c r="O647" s="431">
        <v>20</v>
      </c>
      <c r="P647" s="49" t="s">
        <v>240</v>
      </c>
      <c r="Q647" s="49" t="s">
        <v>220</v>
      </c>
      <c r="R647" s="702" t="s">
        <v>3618</v>
      </c>
      <c r="S647" s="416" t="s">
        <v>1898</v>
      </c>
      <c r="T647" s="40" t="s">
        <v>1899</v>
      </c>
      <c r="U647" s="40">
        <v>2</v>
      </c>
      <c r="V647" s="40">
        <v>2.2000000000000002</v>
      </c>
      <c r="W647" s="40" t="s">
        <v>26</v>
      </c>
      <c r="X647" s="238" t="s">
        <v>394</v>
      </c>
      <c r="Y647" s="416" t="s">
        <v>1872</v>
      </c>
      <c r="AA647" s="207"/>
      <c r="AB647" s="207"/>
      <c r="AC647" s="207"/>
      <c r="AD647" s="207"/>
      <c r="AE647" s="207"/>
      <c r="AF647" s="207"/>
      <c r="AG647" s="207"/>
    </row>
    <row r="648" spans="1:33" s="211" customFormat="1" ht="151.5" customHeight="1">
      <c r="A648" s="55"/>
      <c r="B648" s="56"/>
      <c r="C648" s="766">
        <v>28</v>
      </c>
      <c r="D648" s="492">
        <v>1</v>
      </c>
      <c r="E648" s="511" t="s">
        <v>2001</v>
      </c>
      <c r="F648" s="63">
        <v>0</v>
      </c>
      <c r="G648" s="195">
        <v>50000</v>
      </c>
      <c r="H648" s="63">
        <v>0</v>
      </c>
      <c r="I648" s="63">
        <v>0</v>
      </c>
      <c r="J648" s="63">
        <v>0</v>
      </c>
      <c r="K648" s="63">
        <f>SUM(F648,G648,H648,I648,J648)</f>
        <v>50000</v>
      </c>
      <c r="L648" s="431">
        <v>50</v>
      </c>
      <c r="M648" s="442">
        <v>0</v>
      </c>
      <c r="N648" s="442">
        <v>0</v>
      </c>
      <c r="O648" s="431">
        <v>50</v>
      </c>
      <c r="P648" s="168" t="s">
        <v>1814</v>
      </c>
      <c r="Q648" s="168" t="s">
        <v>599</v>
      </c>
      <c r="R648" s="75">
        <v>21610</v>
      </c>
      <c r="S648" s="168" t="s">
        <v>2002</v>
      </c>
      <c r="T648" s="855"/>
      <c r="U648" s="167" t="s">
        <v>2003</v>
      </c>
      <c r="V648" s="167" t="s">
        <v>2004</v>
      </c>
      <c r="W648" s="167" t="s">
        <v>26</v>
      </c>
      <c r="X648" s="238" t="s">
        <v>845</v>
      </c>
      <c r="Y648" s="415" t="s">
        <v>1961</v>
      </c>
      <c r="AA648" s="210"/>
      <c r="AB648" s="210"/>
      <c r="AC648" s="210"/>
      <c r="AD648" s="210"/>
      <c r="AE648" s="210"/>
      <c r="AF648" s="210"/>
      <c r="AG648" s="210"/>
    </row>
    <row r="649" spans="1:33" s="213" customFormat="1" ht="117.75" customHeight="1">
      <c r="A649" s="55"/>
      <c r="B649" s="56"/>
      <c r="C649" s="766">
        <v>29</v>
      </c>
      <c r="D649" s="492">
        <v>1</v>
      </c>
      <c r="E649" s="478" t="s">
        <v>2183</v>
      </c>
      <c r="F649" s="63">
        <v>0</v>
      </c>
      <c r="G649" s="47">
        <v>40000</v>
      </c>
      <c r="H649" s="63">
        <v>0</v>
      </c>
      <c r="I649" s="63">
        <v>0</v>
      </c>
      <c r="J649" s="63">
        <v>0</v>
      </c>
      <c r="K649" s="47">
        <v>40000</v>
      </c>
      <c r="L649" s="431">
        <v>20</v>
      </c>
      <c r="M649" s="433">
        <v>0</v>
      </c>
      <c r="N649" s="431">
        <v>20</v>
      </c>
      <c r="O649" s="431">
        <v>40</v>
      </c>
      <c r="P649" s="49" t="s">
        <v>240</v>
      </c>
      <c r="Q649" s="49" t="s">
        <v>220</v>
      </c>
      <c r="R649" s="75">
        <v>21702</v>
      </c>
      <c r="S649" s="416" t="s">
        <v>2184</v>
      </c>
      <c r="T649" s="1089" t="s">
        <v>2185</v>
      </c>
      <c r="U649" s="702">
        <v>2</v>
      </c>
      <c r="V649" s="702">
        <v>2.2000000000000002</v>
      </c>
      <c r="W649" s="702" t="s">
        <v>26</v>
      </c>
      <c r="X649" s="40" t="s">
        <v>3458</v>
      </c>
      <c r="Y649" s="416" t="s">
        <v>2097</v>
      </c>
      <c r="Z649" s="1397" t="s">
        <v>3442</v>
      </c>
      <c r="AA649" s="212"/>
      <c r="AB649" s="212"/>
      <c r="AC649" s="212"/>
      <c r="AD649" s="212"/>
      <c r="AE649" s="212"/>
      <c r="AF649" s="212"/>
      <c r="AG649" s="212"/>
    </row>
    <row r="650" spans="1:33" s="213" customFormat="1" ht="46.5" customHeight="1">
      <c r="A650" s="55"/>
      <c r="B650" s="56"/>
      <c r="C650" s="766">
        <v>30</v>
      </c>
      <c r="D650" s="498">
        <v>7</v>
      </c>
      <c r="E650" s="454" t="s">
        <v>2220</v>
      </c>
      <c r="F650" s="63">
        <v>0</v>
      </c>
      <c r="G650" s="93">
        <v>60000</v>
      </c>
      <c r="H650" s="63">
        <v>0</v>
      </c>
      <c r="I650" s="63">
        <v>0</v>
      </c>
      <c r="J650" s="63">
        <v>0</v>
      </c>
      <c r="K650" s="47">
        <f>SUM(F650,G650,H650,I650,J650)</f>
        <v>60000</v>
      </c>
      <c r="L650" s="431"/>
      <c r="M650" s="431"/>
      <c r="N650" s="431"/>
      <c r="O650" s="431"/>
      <c r="P650" s="48"/>
      <c r="Q650" s="48"/>
      <c r="R650" s="702"/>
      <c r="S650" s="416"/>
      <c r="T650" s="40"/>
      <c r="U650" s="40"/>
      <c r="V650" s="40"/>
      <c r="W650" s="40"/>
      <c r="X650" s="40" t="s">
        <v>1879</v>
      </c>
      <c r="Y650" s="416" t="s">
        <v>2097</v>
      </c>
      <c r="Z650" s="48"/>
      <c r="AA650" s="212"/>
      <c r="AB650" s="212"/>
      <c r="AC650" s="212"/>
      <c r="AD650" s="212"/>
      <c r="AE650" s="212"/>
      <c r="AF650" s="212"/>
      <c r="AG650" s="212"/>
    </row>
    <row r="651" spans="1:33" s="1245" customFormat="1" ht="138.75" customHeight="1">
      <c r="A651" s="1041"/>
      <c r="B651" s="1042"/>
      <c r="C651" s="1147"/>
      <c r="D651" s="1078"/>
      <c r="E651" s="1131" t="s">
        <v>3846</v>
      </c>
      <c r="F651" s="63">
        <v>0</v>
      </c>
      <c r="G651" s="1261">
        <v>20000</v>
      </c>
      <c r="H651" s="63">
        <v>0</v>
      </c>
      <c r="I651" s="63">
        <v>0</v>
      </c>
      <c r="J651" s="63">
        <v>0</v>
      </c>
      <c r="K651" s="1090">
        <v>20000</v>
      </c>
      <c r="L651" s="655">
        <v>92</v>
      </c>
      <c r="M651" s="655">
        <v>8</v>
      </c>
      <c r="N651" s="1226">
        <v>0</v>
      </c>
      <c r="O651" s="655">
        <v>100</v>
      </c>
      <c r="P651" s="77" t="s">
        <v>240</v>
      </c>
      <c r="Q651" s="77" t="s">
        <v>220</v>
      </c>
      <c r="R651" s="78" t="s">
        <v>2186</v>
      </c>
      <c r="S651" s="657" t="s">
        <v>2127</v>
      </c>
      <c r="T651" s="1091" t="s">
        <v>2128</v>
      </c>
      <c r="U651" s="78">
        <v>2</v>
      </c>
      <c r="V651" s="78">
        <v>2.2000000000000002</v>
      </c>
      <c r="W651" s="78" t="s">
        <v>26</v>
      </c>
      <c r="X651" s="656" t="s">
        <v>1879</v>
      </c>
      <c r="Y651" s="657" t="s">
        <v>2097</v>
      </c>
      <c r="Z651" s="664"/>
      <c r="AA651" s="1246"/>
      <c r="AB651" s="1246"/>
      <c r="AC651" s="1246"/>
      <c r="AD651" s="1246"/>
      <c r="AE651" s="1246"/>
      <c r="AF651" s="1246"/>
      <c r="AG651" s="1246"/>
    </row>
    <row r="652" spans="1:33" s="1245" customFormat="1" ht="138.75" customHeight="1">
      <c r="A652" s="1041"/>
      <c r="B652" s="1042"/>
      <c r="C652" s="1147"/>
      <c r="D652" s="1078"/>
      <c r="E652" s="1131" t="s">
        <v>2187</v>
      </c>
      <c r="F652" s="63">
        <v>0</v>
      </c>
      <c r="G652" s="1261">
        <v>8000</v>
      </c>
      <c r="H652" s="63">
        <v>0</v>
      </c>
      <c r="I652" s="63">
        <v>0</v>
      </c>
      <c r="J652" s="63">
        <v>0</v>
      </c>
      <c r="K652" s="1090">
        <v>8000</v>
      </c>
      <c r="L652" s="655">
        <v>15</v>
      </c>
      <c r="M652" s="1226">
        <v>0</v>
      </c>
      <c r="N652" s="1226">
        <v>0</v>
      </c>
      <c r="O652" s="655">
        <v>15</v>
      </c>
      <c r="P652" s="77" t="s">
        <v>240</v>
      </c>
      <c r="Q652" s="77" t="s">
        <v>220</v>
      </c>
      <c r="R652" s="78" t="s">
        <v>2135</v>
      </c>
      <c r="S652" s="657" t="s">
        <v>2188</v>
      </c>
      <c r="T652" s="1091" t="s">
        <v>2189</v>
      </c>
      <c r="U652" s="78">
        <v>2</v>
      </c>
      <c r="V652" s="78">
        <v>2.2000000000000002</v>
      </c>
      <c r="W652" s="78" t="s">
        <v>26</v>
      </c>
      <c r="X652" s="656" t="s">
        <v>1879</v>
      </c>
      <c r="Y652" s="657" t="s">
        <v>2097</v>
      </c>
      <c r="Z652" s="664"/>
      <c r="AA652" s="1246"/>
      <c r="AB652" s="1246"/>
      <c r="AC652" s="1246"/>
      <c r="AD652" s="1246"/>
      <c r="AE652" s="1246"/>
      <c r="AF652" s="1246"/>
      <c r="AG652" s="1246"/>
    </row>
    <row r="653" spans="1:33" s="1245" customFormat="1" ht="138.75" customHeight="1">
      <c r="A653" s="1041"/>
      <c r="B653" s="1042"/>
      <c r="C653" s="1147"/>
      <c r="D653" s="1078"/>
      <c r="E653" s="1131" t="s">
        <v>2190</v>
      </c>
      <c r="F653" s="63">
        <v>0</v>
      </c>
      <c r="G653" s="1261">
        <v>32000</v>
      </c>
      <c r="H653" s="63">
        <v>0</v>
      </c>
      <c r="I653" s="63">
        <v>0</v>
      </c>
      <c r="J653" s="63">
        <v>0</v>
      </c>
      <c r="K653" s="1090">
        <v>32000</v>
      </c>
      <c r="L653" s="655">
        <v>100</v>
      </c>
      <c r="M653" s="1226">
        <v>0</v>
      </c>
      <c r="N653" s="1226">
        <v>0</v>
      </c>
      <c r="O653" s="655">
        <v>100</v>
      </c>
      <c r="P653" s="77" t="s">
        <v>240</v>
      </c>
      <c r="Q653" s="77" t="s">
        <v>220</v>
      </c>
      <c r="R653" s="78" t="s">
        <v>2160</v>
      </c>
      <c r="S653" s="657" t="s">
        <v>2152</v>
      </c>
      <c r="T653" s="1091" t="s">
        <v>2153</v>
      </c>
      <c r="U653" s="78">
        <v>2</v>
      </c>
      <c r="V653" s="78">
        <v>2.2000000000000002</v>
      </c>
      <c r="W653" s="78" t="s">
        <v>26</v>
      </c>
      <c r="X653" s="656" t="s">
        <v>1879</v>
      </c>
      <c r="Y653" s="657" t="s">
        <v>2097</v>
      </c>
      <c r="Z653" s="664"/>
      <c r="AA653" s="1246"/>
      <c r="AB653" s="1246"/>
      <c r="AC653" s="1246"/>
      <c r="AD653" s="1246"/>
      <c r="AE653" s="1246"/>
      <c r="AF653" s="1246"/>
      <c r="AG653" s="1246"/>
    </row>
    <row r="654" spans="1:33" s="208" customFormat="1" ht="46.5" customHeight="1">
      <c r="A654" s="55"/>
      <c r="B654" s="56"/>
      <c r="C654" s="766">
        <v>31</v>
      </c>
      <c r="D654" s="492">
        <v>1</v>
      </c>
      <c r="E654" s="547" t="s">
        <v>1554</v>
      </c>
      <c r="F654" s="63">
        <v>0</v>
      </c>
      <c r="G654" s="195">
        <v>50000</v>
      </c>
      <c r="H654" s="63">
        <v>0</v>
      </c>
      <c r="I654" s="63">
        <v>0</v>
      </c>
      <c r="J654" s="63">
        <v>0</v>
      </c>
      <c r="K654" s="47">
        <f>SUM(F654,G654,H654,I654,J654)</f>
        <v>50000</v>
      </c>
      <c r="L654" s="431"/>
      <c r="M654" s="431"/>
      <c r="N654" s="431"/>
      <c r="O654" s="431"/>
      <c r="P654" s="49"/>
      <c r="Q654" s="49"/>
      <c r="R654" s="702"/>
      <c r="S654" s="416"/>
      <c r="T654" s="40"/>
      <c r="U654" s="40"/>
      <c r="V654" s="40"/>
      <c r="W654" s="40"/>
      <c r="X654" s="238" t="s">
        <v>845</v>
      </c>
      <c r="Y654" s="416" t="s">
        <v>2097</v>
      </c>
      <c r="AA654" s="207"/>
      <c r="AB654" s="207"/>
      <c r="AC654" s="207"/>
      <c r="AD654" s="207"/>
      <c r="AE654" s="207"/>
      <c r="AF654" s="207"/>
      <c r="AG654" s="207"/>
    </row>
    <row r="655" spans="1:33" s="1046" customFormat="1" ht="171" customHeight="1">
      <c r="A655" s="1200"/>
      <c r="B655" s="1201"/>
      <c r="C655" s="1228"/>
      <c r="D655" s="1195"/>
      <c r="E655" s="1131" t="s">
        <v>2166</v>
      </c>
      <c r="F655" s="63">
        <v>0</v>
      </c>
      <c r="G655" s="662">
        <v>20000</v>
      </c>
      <c r="H655" s="63">
        <v>0</v>
      </c>
      <c r="I655" s="63">
        <v>0</v>
      </c>
      <c r="J655" s="63">
        <v>0</v>
      </c>
      <c r="K655" s="1090">
        <f>SUM(F655,G655,H655,I655,J655)</f>
        <v>20000</v>
      </c>
      <c r="L655" s="1153">
        <v>140</v>
      </c>
      <c r="M655" s="63">
        <v>0</v>
      </c>
      <c r="N655" s="63">
        <v>0</v>
      </c>
      <c r="O655" s="1153">
        <v>140</v>
      </c>
      <c r="P655" s="105" t="s">
        <v>391</v>
      </c>
      <c r="Q655" s="105" t="s">
        <v>599</v>
      </c>
      <c r="R655" s="106" t="s">
        <v>3619</v>
      </c>
      <c r="S655" s="1087" t="s">
        <v>2167</v>
      </c>
      <c r="T655" s="1233" t="s">
        <v>2168</v>
      </c>
      <c r="U655" s="663">
        <v>2</v>
      </c>
      <c r="V655" s="663">
        <v>2.2000000000000002</v>
      </c>
      <c r="W655" s="663" t="s">
        <v>26</v>
      </c>
      <c r="X655" s="844" t="s">
        <v>845</v>
      </c>
      <c r="Y655" s="657" t="s">
        <v>2097</v>
      </c>
      <c r="AA655" s="1047"/>
      <c r="AB655" s="1047"/>
      <c r="AC655" s="1047"/>
      <c r="AD655" s="1047"/>
      <c r="AE655" s="1047"/>
      <c r="AF655" s="1047"/>
      <c r="AG655" s="1047"/>
    </row>
    <row r="656" spans="1:33" s="1046" customFormat="1" ht="171" customHeight="1">
      <c r="A656" s="1041"/>
      <c r="B656" s="1042"/>
      <c r="C656" s="1147"/>
      <c r="D656" s="1195"/>
      <c r="E656" s="1131" t="s">
        <v>2169</v>
      </c>
      <c r="F656" s="63">
        <v>0</v>
      </c>
      <c r="G656" s="662">
        <v>30000</v>
      </c>
      <c r="H656" s="63">
        <v>0</v>
      </c>
      <c r="I656" s="63">
        <v>0</v>
      </c>
      <c r="J656" s="63">
        <v>0</v>
      </c>
      <c r="K656" s="1090">
        <f>SUM(F656,G656,H656,I656,J656)</f>
        <v>30000</v>
      </c>
      <c r="L656" s="1153">
        <v>60</v>
      </c>
      <c r="M656" s="63">
        <v>0</v>
      </c>
      <c r="N656" s="63">
        <v>0</v>
      </c>
      <c r="O656" s="1153">
        <v>60</v>
      </c>
      <c r="P656" s="105" t="s">
        <v>391</v>
      </c>
      <c r="Q656" s="105" t="s">
        <v>599</v>
      </c>
      <c r="R656" s="106" t="s">
        <v>3620</v>
      </c>
      <c r="S656" s="1087" t="s">
        <v>2167</v>
      </c>
      <c r="T656" s="1233" t="s">
        <v>2168</v>
      </c>
      <c r="U656" s="663">
        <v>2</v>
      </c>
      <c r="V656" s="663">
        <v>2.2000000000000002</v>
      </c>
      <c r="W656" s="663" t="s">
        <v>26</v>
      </c>
      <c r="X656" s="844" t="s">
        <v>845</v>
      </c>
      <c r="Y656" s="657" t="s">
        <v>2097</v>
      </c>
      <c r="AA656" s="1047"/>
      <c r="AB656" s="1047"/>
      <c r="AC656" s="1047"/>
      <c r="AD656" s="1047"/>
      <c r="AE656" s="1047"/>
      <c r="AF656" s="1047"/>
      <c r="AG656" s="1047"/>
    </row>
    <row r="657" spans="1:33" s="208" customFormat="1" ht="122.25" customHeight="1">
      <c r="A657" s="55"/>
      <c r="B657" s="56"/>
      <c r="C657" s="766">
        <v>32</v>
      </c>
      <c r="D657" s="522">
        <v>9</v>
      </c>
      <c r="E657" s="508" t="s">
        <v>2402</v>
      </c>
      <c r="F657" s="130">
        <v>110000</v>
      </c>
      <c r="G657" s="63">
        <v>0</v>
      </c>
      <c r="H657" s="63">
        <v>0</v>
      </c>
      <c r="I657" s="63">
        <v>0</v>
      </c>
      <c r="J657" s="63">
        <v>0</v>
      </c>
      <c r="K657" s="47">
        <v>110000</v>
      </c>
      <c r="L657" s="431">
        <v>60</v>
      </c>
      <c r="M657" s="63">
        <v>0</v>
      </c>
      <c r="N657" s="63">
        <v>0</v>
      </c>
      <c r="O657" s="431">
        <v>60</v>
      </c>
      <c r="P657" s="416" t="s">
        <v>3407</v>
      </c>
      <c r="Q657" s="416" t="s">
        <v>220</v>
      </c>
      <c r="R657" s="702" t="s">
        <v>1690</v>
      </c>
      <c r="S657" s="416" t="s">
        <v>2397</v>
      </c>
      <c r="T657" s="702" t="s">
        <v>3187</v>
      </c>
      <c r="U657" s="702">
        <v>2</v>
      </c>
      <c r="V657" s="702">
        <v>2.2000000000000002</v>
      </c>
      <c r="W657" s="702" t="s">
        <v>26</v>
      </c>
      <c r="X657" s="238" t="s">
        <v>221</v>
      </c>
      <c r="Y657" s="416" t="s">
        <v>2394</v>
      </c>
      <c r="AA657" s="207"/>
      <c r="AB657" s="207"/>
      <c r="AC657" s="207"/>
      <c r="AD657" s="207"/>
      <c r="AE657" s="207"/>
      <c r="AF657" s="207"/>
      <c r="AG657" s="207"/>
    </row>
    <row r="658" spans="1:33" s="211" customFormat="1" ht="297" customHeight="1">
      <c r="A658" s="55"/>
      <c r="B658" s="56"/>
      <c r="C658" s="766">
        <v>33</v>
      </c>
      <c r="D658" s="492">
        <v>1</v>
      </c>
      <c r="E658" s="552" t="s">
        <v>2611</v>
      </c>
      <c r="F658" s="63">
        <v>0</v>
      </c>
      <c r="G658" s="141">
        <v>100000</v>
      </c>
      <c r="H658" s="63">
        <v>0</v>
      </c>
      <c r="I658" s="63">
        <v>0</v>
      </c>
      <c r="J658" s="63">
        <v>0</v>
      </c>
      <c r="K658" s="125">
        <v>100000</v>
      </c>
      <c r="L658" s="183">
        <v>200</v>
      </c>
      <c r="M658" s="63">
        <v>0</v>
      </c>
      <c r="N658" s="63">
        <v>0</v>
      </c>
      <c r="O658" s="183">
        <v>200</v>
      </c>
      <c r="P658" s="66" t="s">
        <v>3399</v>
      </c>
      <c r="Q658" s="66" t="s">
        <v>3744</v>
      </c>
      <c r="R658" s="702" t="s">
        <v>3621</v>
      </c>
      <c r="S658" s="416" t="s">
        <v>2561</v>
      </c>
      <c r="T658" s="702">
        <v>872858082</v>
      </c>
      <c r="U658" s="702">
        <v>2</v>
      </c>
      <c r="V658" s="702">
        <v>2.2000000000000002</v>
      </c>
      <c r="W658" s="702" t="s">
        <v>26</v>
      </c>
      <c r="X658" s="238" t="s">
        <v>845</v>
      </c>
      <c r="Y658" s="416" t="s">
        <v>2555</v>
      </c>
      <c r="AA658" s="210"/>
      <c r="AB658" s="210"/>
      <c r="AC658" s="210"/>
      <c r="AD658" s="210"/>
      <c r="AE658" s="210"/>
      <c r="AF658" s="210"/>
      <c r="AG658" s="210"/>
    </row>
    <row r="659" spans="1:33" s="208" customFormat="1" ht="141" customHeight="1">
      <c r="A659" s="55"/>
      <c r="B659" s="56"/>
      <c r="C659" s="766">
        <v>34</v>
      </c>
      <c r="D659" s="492">
        <v>5</v>
      </c>
      <c r="E659" s="547" t="s">
        <v>2612</v>
      </c>
      <c r="F659" s="63">
        <v>0</v>
      </c>
      <c r="G659" s="141">
        <v>50000</v>
      </c>
      <c r="H659" s="63">
        <v>0</v>
      </c>
      <c r="I659" s="63">
        <v>0</v>
      </c>
      <c r="J659" s="63">
        <v>0</v>
      </c>
      <c r="K659" s="125">
        <v>50000</v>
      </c>
      <c r="L659" s="183">
        <v>20</v>
      </c>
      <c r="M659" s="63">
        <v>0</v>
      </c>
      <c r="N659" s="63">
        <v>0</v>
      </c>
      <c r="O659" s="183">
        <v>20</v>
      </c>
      <c r="P659" s="66" t="s">
        <v>3249</v>
      </c>
      <c r="Q659" s="66" t="s">
        <v>3250</v>
      </c>
      <c r="R659" s="702" t="s">
        <v>2613</v>
      </c>
      <c r="S659" s="416" t="s">
        <v>2561</v>
      </c>
      <c r="T659" s="702">
        <v>872858082</v>
      </c>
      <c r="U659" s="702">
        <v>2</v>
      </c>
      <c r="V659" s="702">
        <v>2.2000000000000002</v>
      </c>
      <c r="W659" s="702" t="s">
        <v>26</v>
      </c>
      <c r="X659" s="238" t="s">
        <v>845</v>
      </c>
      <c r="Y659" s="416" t="s">
        <v>2555</v>
      </c>
      <c r="AA659" s="207"/>
      <c r="AB659" s="207"/>
      <c r="AC659" s="207"/>
      <c r="AD659" s="207"/>
      <c r="AE659" s="207"/>
      <c r="AF659" s="207"/>
      <c r="AG659" s="207"/>
    </row>
    <row r="660" spans="1:33" s="211" customFormat="1" ht="141" customHeight="1">
      <c r="A660" s="241"/>
      <c r="B660" s="34"/>
      <c r="C660" s="766">
        <v>35</v>
      </c>
      <c r="D660" s="492">
        <v>6</v>
      </c>
      <c r="E660" s="547" t="s">
        <v>2614</v>
      </c>
      <c r="F660" s="63">
        <v>0</v>
      </c>
      <c r="G660" s="141">
        <v>50000</v>
      </c>
      <c r="H660" s="63">
        <v>0</v>
      </c>
      <c r="I660" s="63">
        <v>0</v>
      </c>
      <c r="J660" s="63">
        <v>0</v>
      </c>
      <c r="K660" s="125">
        <v>50000</v>
      </c>
      <c r="L660" s="63">
        <v>0</v>
      </c>
      <c r="M660" s="183">
        <v>30</v>
      </c>
      <c r="N660" s="63">
        <v>0</v>
      </c>
      <c r="O660" s="183">
        <v>30</v>
      </c>
      <c r="P660" s="66" t="s">
        <v>3249</v>
      </c>
      <c r="Q660" s="66" t="s">
        <v>3250</v>
      </c>
      <c r="R660" s="702" t="s">
        <v>2615</v>
      </c>
      <c r="S660" s="416" t="s">
        <v>2561</v>
      </c>
      <c r="T660" s="702">
        <v>872858082</v>
      </c>
      <c r="U660" s="702">
        <v>2</v>
      </c>
      <c r="V660" s="702">
        <v>2.2000000000000002</v>
      </c>
      <c r="W660" s="702" t="s">
        <v>26</v>
      </c>
      <c r="X660" s="238" t="s">
        <v>845</v>
      </c>
      <c r="Y660" s="416" t="s">
        <v>2555</v>
      </c>
      <c r="AA660" s="210"/>
      <c r="AB660" s="210"/>
      <c r="AC660" s="210"/>
      <c r="AD660" s="210"/>
      <c r="AE660" s="210"/>
      <c r="AF660" s="210"/>
      <c r="AG660" s="210"/>
    </row>
    <row r="661" spans="1:33" s="213" customFormat="1" ht="124.5" customHeight="1">
      <c r="A661" s="55"/>
      <c r="B661" s="56"/>
      <c r="C661" s="766">
        <v>36</v>
      </c>
      <c r="D661" s="490">
        <v>27</v>
      </c>
      <c r="E661" s="483" t="s">
        <v>1554</v>
      </c>
      <c r="F661" s="54">
        <v>0</v>
      </c>
      <c r="G661" s="54">
        <v>0</v>
      </c>
      <c r="H661" s="54">
        <v>0</v>
      </c>
      <c r="I661" s="54">
        <v>0</v>
      </c>
      <c r="J661" s="193">
        <v>50700</v>
      </c>
      <c r="K661" s="193">
        <v>50700</v>
      </c>
      <c r="L661" s="1142">
        <v>60</v>
      </c>
      <c r="M661" s="1142">
        <v>10</v>
      </c>
      <c r="N661" s="435">
        <v>0</v>
      </c>
      <c r="O661" s="1142">
        <v>70</v>
      </c>
      <c r="P661" s="416" t="s">
        <v>240</v>
      </c>
      <c r="Q661" s="416" t="s">
        <v>220</v>
      </c>
      <c r="R661" s="234">
        <v>21551</v>
      </c>
      <c r="S661" s="1143" t="s">
        <v>1555</v>
      </c>
      <c r="T661" s="154" t="s">
        <v>1459</v>
      </c>
      <c r="U661" s="702">
        <v>2</v>
      </c>
      <c r="V661" s="702">
        <v>2.2000000000000002</v>
      </c>
      <c r="W661" s="702" t="s">
        <v>26</v>
      </c>
      <c r="X661" s="57" t="s">
        <v>221</v>
      </c>
      <c r="Y661" s="415" t="s">
        <v>1434</v>
      </c>
      <c r="AA661" s="212"/>
      <c r="AB661" s="212"/>
      <c r="AC661" s="212"/>
      <c r="AD661" s="212"/>
      <c r="AE661" s="212"/>
      <c r="AF661" s="212"/>
      <c r="AG661" s="212"/>
    </row>
    <row r="662" spans="1:33" s="225" customFormat="1" ht="46.5" customHeight="1">
      <c r="A662" s="33"/>
      <c r="B662" s="34"/>
      <c r="C662" s="766">
        <v>37</v>
      </c>
      <c r="D662" s="498">
        <v>1</v>
      </c>
      <c r="E662" s="548" t="s">
        <v>1702</v>
      </c>
      <c r="F662" s="112">
        <v>0</v>
      </c>
      <c r="G662" s="195">
        <v>70000</v>
      </c>
      <c r="H662" s="112">
        <v>0</v>
      </c>
      <c r="I662" s="112">
        <v>0</v>
      </c>
      <c r="J662" s="112">
        <v>0</v>
      </c>
      <c r="K662" s="126">
        <v>70000</v>
      </c>
      <c r="L662" s="131"/>
      <c r="M662" s="131"/>
      <c r="N662" s="131"/>
      <c r="O662" s="131"/>
      <c r="P662" s="114"/>
      <c r="Q662" s="114"/>
      <c r="R662" s="1410"/>
      <c r="S662" s="99"/>
      <c r="T662" s="176"/>
      <c r="U662" s="702">
        <v>2</v>
      </c>
      <c r="V662" s="702">
        <v>2.2000000000000002</v>
      </c>
      <c r="W662" s="702" t="s">
        <v>26</v>
      </c>
      <c r="X662" s="238" t="s">
        <v>845</v>
      </c>
      <c r="Y662" s="98" t="s">
        <v>1640</v>
      </c>
      <c r="AA662" s="224"/>
      <c r="AB662" s="224"/>
      <c r="AC662" s="224"/>
      <c r="AD662" s="224"/>
      <c r="AE662" s="224"/>
      <c r="AF662" s="224"/>
      <c r="AG662" s="224"/>
    </row>
    <row r="663" spans="1:33" s="211" customFormat="1" ht="174.75" customHeight="1">
      <c r="A663" s="55"/>
      <c r="B663" s="56"/>
      <c r="C663" s="574"/>
      <c r="D663" s="1078"/>
      <c r="E663" s="1230" t="s">
        <v>1703</v>
      </c>
      <c r="F663" s="54">
        <v>0</v>
      </c>
      <c r="G663" s="1229">
        <v>28400</v>
      </c>
      <c r="H663" s="54">
        <v>0</v>
      </c>
      <c r="I663" s="54">
        <v>0</v>
      </c>
      <c r="J663" s="54">
        <v>0</v>
      </c>
      <c r="K663" s="1090">
        <v>28400</v>
      </c>
      <c r="L663" s="655">
        <v>25</v>
      </c>
      <c r="M663" s="1226">
        <v>0</v>
      </c>
      <c r="N663" s="1226">
        <v>0</v>
      </c>
      <c r="O663" s="655">
        <v>25</v>
      </c>
      <c r="P663" s="77" t="s">
        <v>1704</v>
      </c>
      <c r="Q663" s="77" t="s">
        <v>599</v>
      </c>
      <c r="R663" s="78" t="s">
        <v>1705</v>
      </c>
      <c r="S663" s="657" t="s">
        <v>1700</v>
      </c>
      <c r="T663" s="656" t="s">
        <v>1701</v>
      </c>
      <c r="U663" s="78">
        <v>2</v>
      </c>
      <c r="V663" s="78">
        <v>2.2000000000000002</v>
      </c>
      <c r="W663" s="78" t="s">
        <v>26</v>
      </c>
      <c r="X663" s="844" t="s">
        <v>845</v>
      </c>
      <c r="Y663" s="1087" t="s">
        <v>1640</v>
      </c>
      <c r="AA663" s="210"/>
      <c r="AB663" s="210"/>
      <c r="AC663" s="210"/>
      <c r="AD663" s="210"/>
      <c r="AE663" s="210"/>
      <c r="AF663" s="210"/>
      <c r="AG663" s="210"/>
    </row>
    <row r="664" spans="1:33" s="208" customFormat="1" ht="174.75" customHeight="1">
      <c r="A664" s="55"/>
      <c r="B664" s="56"/>
      <c r="C664" s="574"/>
      <c r="D664" s="1078"/>
      <c r="E664" s="1230" t="s">
        <v>1706</v>
      </c>
      <c r="F664" s="54">
        <v>0</v>
      </c>
      <c r="G664" s="1229">
        <v>24500</v>
      </c>
      <c r="H664" s="54">
        <v>0</v>
      </c>
      <c r="I664" s="54">
        <v>0</v>
      </c>
      <c r="J664" s="54">
        <v>0</v>
      </c>
      <c r="K664" s="1090">
        <v>24500</v>
      </c>
      <c r="L664" s="655">
        <v>25</v>
      </c>
      <c r="M664" s="1226">
        <v>0</v>
      </c>
      <c r="N664" s="1226">
        <v>0</v>
      </c>
      <c r="O664" s="655">
        <v>25</v>
      </c>
      <c r="P664" s="77" t="s">
        <v>1704</v>
      </c>
      <c r="Q664" s="77" t="s">
        <v>599</v>
      </c>
      <c r="R664" s="78" t="s">
        <v>1656</v>
      </c>
      <c r="S664" s="657" t="s">
        <v>1700</v>
      </c>
      <c r="T664" s="656" t="s">
        <v>1701</v>
      </c>
      <c r="U664" s="78">
        <v>2</v>
      </c>
      <c r="V664" s="78">
        <v>2.2000000000000002</v>
      </c>
      <c r="W664" s="78" t="s">
        <v>26</v>
      </c>
      <c r="X664" s="844" t="s">
        <v>845</v>
      </c>
      <c r="Y664" s="1087" t="s">
        <v>1640</v>
      </c>
      <c r="AA664" s="207"/>
      <c r="AB664" s="207"/>
      <c r="AC664" s="207"/>
      <c r="AD664" s="207"/>
      <c r="AE664" s="207"/>
      <c r="AF664" s="207"/>
      <c r="AG664" s="207"/>
    </row>
    <row r="665" spans="1:33" s="211" customFormat="1" ht="174.75" customHeight="1">
      <c r="A665" s="55"/>
      <c r="B665" s="56"/>
      <c r="C665" s="574"/>
      <c r="D665" s="1078"/>
      <c r="E665" s="1230" t="s">
        <v>1707</v>
      </c>
      <c r="F665" s="54">
        <v>0</v>
      </c>
      <c r="G665" s="1229">
        <v>17100</v>
      </c>
      <c r="H665" s="54">
        <v>0</v>
      </c>
      <c r="I665" s="54">
        <v>0</v>
      </c>
      <c r="J665" s="54">
        <v>0</v>
      </c>
      <c r="K665" s="1090">
        <v>17100</v>
      </c>
      <c r="L665" s="1226">
        <v>0</v>
      </c>
      <c r="M665" s="655">
        <v>8</v>
      </c>
      <c r="N665" s="1226">
        <v>0</v>
      </c>
      <c r="O665" s="655">
        <v>8</v>
      </c>
      <c r="P665" s="77" t="s">
        <v>1704</v>
      </c>
      <c r="Q665" s="77" t="s">
        <v>599</v>
      </c>
      <c r="R665" s="78" t="s">
        <v>1708</v>
      </c>
      <c r="S665" s="657" t="s">
        <v>1700</v>
      </c>
      <c r="T665" s="656" t="s">
        <v>1701</v>
      </c>
      <c r="U665" s="78">
        <v>2</v>
      </c>
      <c r="V665" s="78">
        <v>2.2000000000000002</v>
      </c>
      <c r="W665" s="78" t="s">
        <v>26</v>
      </c>
      <c r="X665" s="844" t="s">
        <v>845</v>
      </c>
      <c r="Y665" s="1087" t="s">
        <v>1640</v>
      </c>
      <c r="AA665" s="210"/>
      <c r="AB665" s="210"/>
      <c r="AC665" s="210"/>
      <c r="AD665" s="210"/>
      <c r="AE665" s="210"/>
      <c r="AF665" s="210"/>
      <c r="AG665" s="210"/>
    </row>
    <row r="666" spans="1:33" s="354" customFormat="1" ht="24" customHeight="1">
      <c r="A666" s="979"/>
      <c r="B666" s="980"/>
      <c r="C666" s="1399" t="s">
        <v>35</v>
      </c>
      <c r="D666" s="981"/>
      <c r="E666" s="1575" t="s">
        <v>61</v>
      </c>
      <c r="F666" s="943">
        <f t="shared" ref="F666" si="112">SUM(F667,F668,F669,F670,F671,F672,F673,F674)</f>
        <v>2049600</v>
      </c>
      <c r="G666" s="943">
        <f t="shared" ref="G666" si="113">SUM(G667,G668,G669,G670,G671,G672,G673,G674)</f>
        <v>300000</v>
      </c>
      <c r="H666" s="943">
        <f t="shared" ref="H666" si="114">SUM(H667,H668,H669,H670,H671,H672,H673,H674)</f>
        <v>114800</v>
      </c>
      <c r="I666" s="943">
        <f t="shared" ref="I666" si="115">SUM(I667,I668,I669,I670,I671,I672,I673,I674)</f>
        <v>0</v>
      </c>
      <c r="J666" s="943">
        <f t="shared" ref="J666" si="116">SUM(J667,J668,J669,J670,J671,J672,J673,J674)</f>
        <v>0</v>
      </c>
      <c r="K666" s="943">
        <f t="shared" ref="K666" si="117">SUM(K667,K668,K669,K670,K671,K672,K673,K674)</f>
        <v>2464400</v>
      </c>
      <c r="L666" s="943"/>
      <c r="M666" s="943"/>
      <c r="N666" s="943"/>
      <c r="O666" s="943"/>
      <c r="P666" s="943"/>
      <c r="Q666" s="982"/>
      <c r="R666" s="983"/>
      <c r="S666" s="984"/>
      <c r="T666" s="983"/>
      <c r="U666" s="985"/>
      <c r="V666" s="985"/>
      <c r="W666" s="985"/>
      <c r="X666" s="985"/>
      <c r="Y666" s="986"/>
      <c r="AA666" s="353"/>
      <c r="AB666" s="353"/>
      <c r="AC666" s="353"/>
      <c r="AD666" s="353"/>
      <c r="AE666" s="353"/>
      <c r="AF666" s="353"/>
      <c r="AG666" s="353"/>
    </row>
    <row r="667" spans="1:33" s="218" customFormat="1" ht="141" customHeight="1">
      <c r="A667" s="269"/>
      <c r="B667" s="871"/>
      <c r="C667" s="833">
        <v>1</v>
      </c>
      <c r="D667" s="1026">
        <v>22</v>
      </c>
      <c r="E667" s="893" t="s">
        <v>2005</v>
      </c>
      <c r="F667" s="894">
        <v>180000</v>
      </c>
      <c r="G667" s="271">
        <v>0</v>
      </c>
      <c r="H667" s="271">
        <v>0</v>
      </c>
      <c r="I667" s="271">
        <v>0</v>
      </c>
      <c r="J667" s="271">
        <v>0</v>
      </c>
      <c r="K667" s="271">
        <v>180000</v>
      </c>
      <c r="L667" s="1234">
        <v>0</v>
      </c>
      <c r="M667" s="429">
        <v>13</v>
      </c>
      <c r="N667" s="1234">
        <v>0</v>
      </c>
      <c r="O667" s="429">
        <v>13</v>
      </c>
      <c r="P667" s="216" t="s">
        <v>993</v>
      </c>
      <c r="Q667" s="216" t="s">
        <v>220</v>
      </c>
      <c r="R667" s="998">
        <v>21520</v>
      </c>
      <c r="S667" s="216" t="s">
        <v>1982</v>
      </c>
      <c r="T667" s="1235" t="s">
        <v>2006</v>
      </c>
      <c r="U667" s="853">
        <v>2</v>
      </c>
      <c r="V667" s="853">
        <v>2.2999999999999998</v>
      </c>
      <c r="W667" s="853" t="s">
        <v>2007</v>
      </c>
      <c r="X667" s="879" t="s">
        <v>221</v>
      </c>
      <c r="Y667" s="892" t="s">
        <v>1961</v>
      </c>
      <c r="AA667" s="217"/>
      <c r="AB667" s="217"/>
      <c r="AC667" s="217"/>
      <c r="AD667" s="217"/>
      <c r="AE667" s="217"/>
      <c r="AF667" s="217"/>
      <c r="AG667" s="217"/>
    </row>
    <row r="668" spans="1:33" s="208" customFormat="1" ht="141" customHeight="1">
      <c r="A668" s="55"/>
      <c r="B668" s="56"/>
      <c r="C668" s="766">
        <v>2</v>
      </c>
      <c r="D668" s="488">
        <v>27</v>
      </c>
      <c r="E668" s="478" t="s">
        <v>2008</v>
      </c>
      <c r="F668" s="157">
        <v>0</v>
      </c>
      <c r="G668" s="63">
        <v>0</v>
      </c>
      <c r="H668" s="157">
        <v>114800</v>
      </c>
      <c r="I668" s="63">
        <v>0</v>
      </c>
      <c r="J668" s="63">
        <v>0</v>
      </c>
      <c r="K668" s="63">
        <v>114800</v>
      </c>
      <c r="L668" s="431">
        <v>10</v>
      </c>
      <c r="M668" s="442">
        <v>0</v>
      </c>
      <c r="N668" s="442">
        <v>0</v>
      </c>
      <c r="O668" s="431">
        <v>10</v>
      </c>
      <c r="P668" s="416" t="s">
        <v>3294</v>
      </c>
      <c r="Q668" s="416" t="s">
        <v>220</v>
      </c>
      <c r="R668" s="234">
        <v>21520</v>
      </c>
      <c r="S668" s="416" t="s">
        <v>1982</v>
      </c>
      <c r="T668" s="855" t="s">
        <v>2006</v>
      </c>
      <c r="U668" s="702">
        <v>2</v>
      </c>
      <c r="V668" s="702">
        <v>2.2999999999999998</v>
      </c>
      <c r="W668" s="702" t="s">
        <v>2007</v>
      </c>
      <c r="X668" s="238" t="s">
        <v>221</v>
      </c>
      <c r="Y668" s="415" t="s">
        <v>1961</v>
      </c>
      <c r="AA668" s="207"/>
      <c r="AB668" s="207"/>
      <c r="AC668" s="207"/>
      <c r="AD668" s="207"/>
      <c r="AE668" s="207"/>
      <c r="AF668" s="207"/>
      <c r="AG668" s="207"/>
    </row>
    <row r="669" spans="1:33" s="208" customFormat="1" ht="141" customHeight="1">
      <c r="A669" s="55"/>
      <c r="B669" s="56"/>
      <c r="C669" s="766">
        <v>3</v>
      </c>
      <c r="D669" s="522">
        <v>5</v>
      </c>
      <c r="E669" s="508" t="s">
        <v>2392</v>
      </c>
      <c r="F669" s="130">
        <v>150000</v>
      </c>
      <c r="G669" s="157">
        <v>0</v>
      </c>
      <c r="H669" s="157">
        <v>0</v>
      </c>
      <c r="I669" s="157">
        <v>0</v>
      </c>
      <c r="J669" s="157">
        <v>0</v>
      </c>
      <c r="K669" s="47">
        <f>SUM(F669,G669,H669,I669,J669)</f>
        <v>150000</v>
      </c>
      <c r="L669" s="431">
        <v>8</v>
      </c>
      <c r="M669" s="157">
        <v>0</v>
      </c>
      <c r="N669" s="157">
        <v>0</v>
      </c>
      <c r="O669" s="431">
        <v>8</v>
      </c>
      <c r="P669" s="416" t="s">
        <v>1814</v>
      </c>
      <c r="Q669" s="416" t="s">
        <v>599</v>
      </c>
      <c r="R669" s="702" t="s">
        <v>3622</v>
      </c>
      <c r="S669" s="416" t="s">
        <v>2393</v>
      </c>
      <c r="T669" s="702" t="s">
        <v>3187</v>
      </c>
      <c r="U669" s="702">
        <v>2</v>
      </c>
      <c r="V669" s="702">
        <v>2.2999999999999998</v>
      </c>
      <c r="W669" s="702" t="s">
        <v>2007</v>
      </c>
      <c r="X669" s="238" t="s">
        <v>221</v>
      </c>
      <c r="Y669" s="416" t="s">
        <v>2394</v>
      </c>
      <c r="AA669" s="207"/>
      <c r="AB669" s="207"/>
      <c r="AC669" s="207"/>
      <c r="AD669" s="207"/>
      <c r="AE669" s="207"/>
      <c r="AF669" s="207"/>
      <c r="AG669" s="207"/>
    </row>
    <row r="670" spans="1:33" s="225" customFormat="1" ht="141" customHeight="1">
      <c r="A670" s="33"/>
      <c r="B670" s="34"/>
      <c r="C670" s="766">
        <v>4</v>
      </c>
      <c r="D670" s="522">
        <v>6</v>
      </c>
      <c r="E670" s="508" t="s">
        <v>2395</v>
      </c>
      <c r="F670" s="130">
        <v>450000</v>
      </c>
      <c r="G670" s="157">
        <v>0</v>
      </c>
      <c r="H670" s="157">
        <v>0</v>
      </c>
      <c r="I670" s="157">
        <v>0</v>
      </c>
      <c r="J670" s="157">
        <v>0</v>
      </c>
      <c r="K670" s="47">
        <f>SUM(F670,G670,H670,I670,J670)</f>
        <v>450000</v>
      </c>
      <c r="L670" s="431">
        <v>15</v>
      </c>
      <c r="M670" s="157">
        <v>7</v>
      </c>
      <c r="N670" s="157">
        <v>0</v>
      </c>
      <c r="O670" s="431">
        <v>22</v>
      </c>
      <c r="P670" s="416" t="s">
        <v>2396</v>
      </c>
      <c r="Q670" s="416" t="s">
        <v>599</v>
      </c>
      <c r="R670" s="702" t="s">
        <v>3623</v>
      </c>
      <c r="S670" s="416" t="s">
        <v>2397</v>
      </c>
      <c r="T670" s="702" t="s">
        <v>3187</v>
      </c>
      <c r="U670" s="702">
        <v>2</v>
      </c>
      <c r="V670" s="702">
        <v>2.2999999999999998</v>
      </c>
      <c r="W670" s="702" t="s">
        <v>2007</v>
      </c>
      <c r="X670" s="238" t="s">
        <v>221</v>
      </c>
      <c r="Y670" s="416" t="s">
        <v>2394</v>
      </c>
      <c r="AA670" s="224"/>
      <c r="AB670" s="224"/>
      <c r="AC670" s="224"/>
      <c r="AD670" s="224"/>
      <c r="AE670" s="224"/>
      <c r="AF670" s="224"/>
      <c r="AG670" s="224"/>
    </row>
    <row r="671" spans="1:33" s="211" customFormat="1" ht="141" customHeight="1">
      <c r="A671" s="55"/>
      <c r="B671" s="56"/>
      <c r="C671" s="766">
        <v>5</v>
      </c>
      <c r="D671" s="522">
        <v>7</v>
      </c>
      <c r="E671" s="508" t="s">
        <v>2398</v>
      </c>
      <c r="F671" s="130">
        <v>527000</v>
      </c>
      <c r="G671" s="157">
        <v>0</v>
      </c>
      <c r="H671" s="157">
        <v>0</v>
      </c>
      <c r="I671" s="157">
        <v>0</v>
      </c>
      <c r="J671" s="157">
        <v>0</v>
      </c>
      <c r="K671" s="47">
        <f>SUM(F671,G671,H671,I671,J671)</f>
        <v>527000</v>
      </c>
      <c r="L671" s="431">
        <v>40</v>
      </c>
      <c r="M671" s="157">
        <v>0</v>
      </c>
      <c r="N671" s="157">
        <v>0</v>
      </c>
      <c r="O671" s="431">
        <v>40</v>
      </c>
      <c r="P671" s="416" t="s">
        <v>2396</v>
      </c>
      <c r="Q671" s="416" t="s">
        <v>599</v>
      </c>
      <c r="R671" s="702" t="s">
        <v>3623</v>
      </c>
      <c r="S671" s="416" t="s">
        <v>2399</v>
      </c>
      <c r="T671" s="702" t="s">
        <v>3187</v>
      </c>
      <c r="U671" s="702">
        <v>2</v>
      </c>
      <c r="V671" s="702">
        <v>2.2999999999999998</v>
      </c>
      <c r="W671" s="702" t="s">
        <v>2007</v>
      </c>
      <c r="X671" s="238" t="s">
        <v>221</v>
      </c>
      <c r="Y671" s="416" t="s">
        <v>2394</v>
      </c>
      <c r="AA671" s="210"/>
      <c r="AB671" s="210"/>
      <c r="AC671" s="210"/>
      <c r="AD671" s="210"/>
      <c r="AE671" s="210"/>
      <c r="AF671" s="210"/>
      <c r="AG671" s="210"/>
    </row>
    <row r="672" spans="1:33" s="208" customFormat="1" ht="141" customHeight="1">
      <c r="A672" s="55"/>
      <c r="B672" s="56"/>
      <c r="C672" s="766">
        <v>6</v>
      </c>
      <c r="D672" s="522">
        <v>8</v>
      </c>
      <c r="E672" s="508" t="s">
        <v>2400</v>
      </c>
      <c r="F672" s="130">
        <v>412600</v>
      </c>
      <c r="G672" s="157">
        <v>0</v>
      </c>
      <c r="H672" s="157">
        <v>0</v>
      </c>
      <c r="I672" s="157">
        <v>0</v>
      </c>
      <c r="J672" s="157">
        <v>0</v>
      </c>
      <c r="K672" s="47">
        <f>SUM(F672,G672,H672,I672,J672)</f>
        <v>412600</v>
      </c>
      <c r="L672" s="431">
        <v>8</v>
      </c>
      <c r="M672" s="157">
        <v>0</v>
      </c>
      <c r="N672" s="157">
        <v>0</v>
      </c>
      <c r="O672" s="431">
        <v>8</v>
      </c>
      <c r="P672" s="416" t="s">
        <v>240</v>
      </c>
      <c r="Q672" s="416" t="s">
        <v>220</v>
      </c>
      <c r="R672" s="702" t="s">
        <v>3624</v>
      </c>
      <c r="S672" s="416" t="s">
        <v>2393</v>
      </c>
      <c r="T672" s="702" t="s">
        <v>3187</v>
      </c>
      <c r="U672" s="702">
        <v>2</v>
      </c>
      <c r="V672" s="702">
        <v>2.2999999999999998</v>
      </c>
      <c r="W672" s="702" t="s">
        <v>2007</v>
      </c>
      <c r="X672" s="238" t="s">
        <v>221</v>
      </c>
      <c r="Y672" s="416" t="s">
        <v>2394</v>
      </c>
      <c r="AA672" s="207"/>
      <c r="AB672" s="207"/>
      <c r="AC672" s="207"/>
      <c r="AD672" s="207"/>
      <c r="AE672" s="207"/>
      <c r="AF672" s="207"/>
      <c r="AG672" s="207"/>
    </row>
    <row r="673" spans="1:33" s="211" customFormat="1" ht="141" customHeight="1">
      <c r="A673" s="33"/>
      <c r="B673" s="34"/>
      <c r="C673" s="766">
        <v>7</v>
      </c>
      <c r="D673" s="522">
        <v>10</v>
      </c>
      <c r="E673" s="508" t="s">
        <v>2403</v>
      </c>
      <c r="F673" s="130">
        <v>330000</v>
      </c>
      <c r="G673" s="63">
        <v>0</v>
      </c>
      <c r="H673" s="63">
        <v>0</v>
      </c>
      <c r="I673" s="63">
        <v>0</v>
      </c>
      <c r="J673" s="63">
        <v>0</v>
      </c>
      <c r="K673" s="47">
        <v>330000</v>
      </c>
      <c r="L673" s="431">
        <v>17</v>
      </c>
      <c r="M673" s="63">
        <v>0</v>
      </c>
      <c r="N673" s="63">
        <v>0</v>
      </c>
      <c r="O673" s="431">
        <v>17</v>
      </c>
      <c r="P673" s="416" t="s">
        <v>2396</v>
      </c>
      <c r="Q673" s="416" t="s">
        <v>2404</v>
      </c>
      <c r="R673" s="702" t="s">
        <v>3624</v>
      </c>
      <c r="S673" s="416" t="s">
        <v>2397</v>
      </c>
      <c r="T673" s="702" t="s">
        <v>3187</v>
      </c>
      <c r="U673" s="702">
        <v>2</v>
      </c>
      <c r="V673" s="702">
        <v>2.2999999999999998</v>
      </c>
      <c r="W673" s="702" t="s">
        <v>2007</v>
      </c>
      <c r="X673" s="238" t="s">
        <v>221</v>
      </c>
      <c r="Y673" s="416" t="s">
        <v>2394</v>
      </c>
      <c r="AA673" s="210"/>
      <c r="AB673" s="210"/>
      <c r="AC673" s="210"/>
      <c r="AD673" s="210"/>
      <c r="AE673" s="210"/>
      <c r="AF673" s="210"/>
      <c r="AG673" s="210"/>
    </row>
    <row r="674" spans="1:33" s="211" customFormat="1" ht="141" customHeight="1">
      <c r="A674" s="241"/>
      <c r="B674" s="242"/>
      <c r="C674" s="645">
        <v>8</v>
      </c>
      <c r="D674" s="515">
        <v>1</v>
      </c>
      <c r="E674" s="791" t="s">
        <v>2410</v>
      </c>
      <c r="F674" s="1473">
        <v>0</v>
      </c>
      <c r="G674" s="1474">
        <v>300000</v>
      </c>
      <c r="H674" s="1473">
        <v>0</v>
      </c>
      <c r="I674" s="1473">
        <v>0</v>
      </c>
      <c r="J674" s="1473">
        <v>0</v>
      </c>
      <c r="K674" s="1070">
        <v>300000</v>
      </c>
      <c r="L674" s="1421">
        <v>2</v>
      </c>
      <c r="M674" s="1421">
        <v>25</v>
      </c>
      <c r="N674" s="1421">
        <v>73</v>
      </c>
      <c r="O674" s="1421">
        <v>100</v>
      </c>
      <c r="P674" s="291" t="s">
        <v>2396</v>
      </c>
      <c r="Q674" s="291" t="s">
        <v>599</v>
      </c>
      <c r="R674" s="1419" t="s">
        <v>1717</v>
      </c>
      <c r="S674" s="1417" t="s">
        <v>2411</v>
      </c>
      <c r="T674" s="1419" t="s">
        <v>3187</v>
      </c>
      <c r="U674" s="1419">
        <v>2</v>
      </c>
      <c r="V674" s="1419">
        <v>2.2999999999999998</v>
      </c>
      <c r="W674" s="1419" t="s">
        <v>2007</v>
      </c>
      <c r="X674" s="800" t="s">
        <v>845</v>
      </c>
      <c r="Y674" s="1417" t="s">
        <v>2394</v>
      </c>
      <c r="AA674" s="210"/>
      <c r="AB674" s="210"/>
      <c r="AC674" s="210"/>
      <c r="AD674" s="210"/>
      <c r="AE674" s="210"/>
      <c r="AF674" s="210"/>
      <c r="AG674" s="210"/>
    </row>
    <row r="675" spans="1:33" s="987" customFormat="1" ht="46.5" customHeight="1">
      <c r="A675" s="323"/>
      <c r="B675" s="324"/>
      <c r="C675" s="1475" t="s">
        <v>38</v>
      </c>
      <c r="D675" s="539"/>
      <c r="E675" s="540" t="s">
        <v>2719</v>
      </c>
      <c r="F675" s="282">
        <f t="shared" ref="F675" si="118">SUM(F676,F677,F678,F679,F680,F681,F682)</f>
        <v>171800</v>
      </c>
      <c r="G675" s="282">
        <f t="shared" ref="G675" si="119">SUM(G676,G677,G678,G679,G680,G681,G682)</f>
        <v>3026000</v>
      </c>
      <c r="H675" s="282">
        <f t="shared" ref="H675" si="120">SUM(H676,H677,H678,H679,H680,H681,H682)</f>
        <v>189400</v>
      </c>
      <c r="I675" s="282">
        <f t="shared" ref="I675" si="121">SUM(I676,I677,I678,I679,I680,I681,I682)</f>
        <v>0</v>
      </c>
      <c r="J675" s="282">
        <f t="shared" ref="J675" si="122">SUM(J676,J677,J678,J679,J680,J681,J682)</f>
        <v>0</v>
      </c>
      <c r="K675" s="282">
        <f t="shared" ref="K675" si="123">SUM(K676,K677,K678,K679,K680,K681,K682)</f>
        <v>3387200</v>
      </c>
      <c r="L675" s="282"/>
      <c r="M675" s="282"/>
      <c r="N675" s="282"/>
      <c r="O675" s="282"/>
      <c r="P675" s="282"/>
      <c r="Q675" s="318"/>
      <c r="R675" s="319"/>
      <c r="S675" s="320"/>
      <c r="T675" s="319"/>
      <c r="U675" s="321"/>
      <c r="V675" s="321"/>
      <c r="W675" s="321"/>
      <c r="X675" s="1476"/>
      <c r="Y675" s="682"/>
      <c r="AA675" s="988"/>
      <c r="AB675" s="988"/>
      <c r="AC675" s="988"/>
      <c r="AD675" s="988"/>
      <c r="AE675" s="988"/>
      <c r="AF675" s="988"/>
      <c r="AG675" s="988"/>
    </row>
    <row r="676" spans="1:33" s="218" customFormat="1" ht="144" customHeight="1">
      <c r="A676" s="229"/>
      <c r="B676" s="24"/>
      <c r="C676" s="833">
        <v>1</v>
      </c>
      <c r="D676" s="875">
        <v>1</v>
      </c>
      <c r="E676" s="876" t="s">
        <v>318</v>
      </c>
      <c r="F676" s="859">
        <v>0</v>
      </c>
      <c r="G676" s="877">
        <v>180000</v>
      </c>
      <c r="H676" s="859">
        <v>0</v>
      </c>
      <c r="I676" s="859">
        <v>0</v>
      </c>
      <c r="J676" s="859">
        <v>0</v>
      </c>
      <c r="K676" s="636">
        <f>SUM(F676,G676,H676,I676,J676)</f>
        <v>180000</v>
      </c>
      <c r="L676" s="429">
        <v>80</v>
      </c>
      <c r="M676" s="429">
        <v>2</v>
      </c>
      <c r="N676" s="925">
        <v>0</v>
      </c>
      <c r="O676" s="429">
        <f>SUM(L676:N676)</f>
        <v>82</v>
      </c>
      <c r="P676" s="878" t="s">
        <v>312</v>
      </c>
      <c r="Q676" s="878" t="s">
        <v>313</v>
      </c>
      <c r="R676" s="998">
        <v>21794</v>
      </c>
      <c r="S676" s="216" t="s">
        <v>314</v>
      </c>
      <c r="T676" s="204" t="s">
        <v>227</v>
      </c>
      <c r="U676" s="204">
        <v>2</v>
      </c>
      <c r="V676" s="204">
        <v>2.2999999999999998</v>
      </c>
      <c r="W676" s="204" t="s">
        <v>62</v>
      </c>
      <c r="X676" s="879" t="s">
        <v>845</v>
      </c>
      <c r="Y676" s="803" t="s">
        <v>863</v>
      </c>
      <c r="AA676" s="217"/>
      <c r="AB676" s="217"/>
      <c r="AC676" s="217"/>
      <c r="AD676" s="217"/>
      <c r="AE676" s="217"/>
      <c r="AF676" s="217"/>
      <c r="AG676" s="217"/>
    </row>
    <row r="677" spans="1:33" s="211" customFormat="1" ht="144" customHeight="1">
      <c r="A677" s="55"/>
      <c r="B677" s="56"/>
      <c r="C677" s="766">
        <v>2</v>
      </c>
      <c r="D677" s="498">
        <v>2</v>
      </c>
      <c r="E677" s="550" t="s">
        <v>859</v>
      </c>
      <c r="F677" s="1584">
        <v>0</v>
      </c>
      <c r="G677" s="158">
        <v>30000</v>
      </c>
      <c r="H677" s="1584">
        <v>0</v>
      </c>
      <c r="I677" s="1584">
        <v>0</v>
      </c>
      <c r="J677" s="1584">
        <v>0</v>
      </c>
      <c r="K677" s="1098">
        <f>SUM(F677,G677,H677,I677,J677)</f>
        <v>30000</v>
      </c>
      <c r="L677" s="440">
        <v>0</v>
      </c>
      <c r="M677" s="440">
        <v>30</v>
      </c>
      <c r="N677" s="440">
        <v>0</v>
      </c>
      <c r="O677" s="440">
        <v>30</v>
      </c>
      <c r="P677" s="415" t="s">
        <v>240</v>
      </c>
      <c r="Q677" s="66" t="s">
        <v>220</v>
      </c>
      <c r="R677" s="234">
        <v>21702</v>
      </c>
      <c r="S677" s="415" t="s">
        <v>2967</v>
      </c>
      <c r="T677" s="65" t="s">
        <v>793</v>
      </c>
      <c r="U677" s="922">
        <v>2</v>
      </c>
      <c r="V677" s="922">
        <v>2.2999999999999998</v>
      </c>
      <c r="W677" s="922" t="s">
        <v>62</v>
      </c>
      <c r="X677" s="65" t="s">
        <v>845</v>
      </c>
      <c r="Y677" s="415" t="s">
        <v>3117</v>
      </c>
      <c r="Z677" s="210"/>
      <c r="AA677" s="210"/>
      <c r="AB677" s="210"/>
      <c r="AC677" s="210"/>
      <c r="AD677" s="210"/>
      <c r="AE677" s="210"/>
      <c r="AF677" s="210"/>
      <c r="AG677" s="210"/>
    </row>
    <row r="678" spans="1:33" s="225" customFormat="1" ht="288.75" customHeight="1">
      <c r="A678" s="33"/>
      <c r="B678" s="34"/>
      <c r="C678" s="766">
        <v>3</v>
      </c>
      <c r="D678" s="492">
        <v>3</v>
      </c>
      <c r="E678" s="547" t="s">
        <v>2609</v>
      </c>
      <c r="F678" s="1584">
        <v>0</v>
      </c>
      <c r="G678" s="142">
        <v>40000</v>
      </c>
      <c r="H678" s="1584">
        <v>0</v>
      </c>
      <c r="I678" s="1584">
        <v>0</v>
      </c>
      <c r="J678" s="1584">
        <v>0</v>
      </c>
      <c r="K678" s="125">
        <f>SUM(F678,G678,H678,I678,J678)</f>
        <v>40000</v>
      </c>
      <c r="L678" s="183"/>
      <c r="M678" s="183">
        <v>30</v>
      </c>
      <c r="N678" s="183"/>
      <c r="O678" s="183">
        <v>30</v>
      </c>
      <c r="P678" s="66" t="s">
        <v>3398</v>
      </c>
      <c r="Q678" s="66" t="s">
        <v>3713</v>
      </c>
      <c r="R678" s="75">
        <v>21671</v>
      </c>
      <c r="S678" s="416" t="s">
        <v>2561</v>
      </c>
      <c r="T678" s="702">
        <v>872858082</v>
      </c>
      <c r="U678" s="204">
        <v>2</v>
      </c>
      <c r="V678" s="204">
        <v>2.2999999999999998</v>
      </c>
      <c r="W678" s="204" t="s">
        <v>62</v>
      </c>
      <c r="X678" s="238" t="s">
        <v>845</v>
      </c>
      <c r="Y678" s="416" t="s">
        <v>2555</v>
      </c>
      <c r="AA678" s="224"/>
      <c r="AB678" s="224"/>
      <c r="AC678" s="224"/>
      <c r="AD678" s="224"/>
      <c r="AE678" s="224"/>
      <c r="AF678" s="224"/>
      <c r="AG678" s="224"/>
    </row>
    <row r="679" spans="1:33" s="225" customFormat="1" ht="350.25" customHeight="1">
      <c r="A679" s="33"/>
      <c r="B679" s="34"/>
      <c r="C679" s="766">
        <v>4</v>
      </c>
      <c r="D679" s="488">
        <v>28</v>
      </c>
      <c r="E679" s="478" t="s">
        <v>2009</v>
      </c>
      <c r="F679" s="157">
        <v>0</v>
      </c>
      <c r="G679" s="157">
        <v>0</v>
      </c>
      <c r="H679" s="157">
        <v>189400</v>
      </c>
      <c r="I679" s="63">
        <v>0</v>
      </c>
      <c r="J679" s="63">
        <v>0</v>
      </c>
      <c r="K679" s="63">
        <v>189400</v>
      </c>
      <c r="L679" s="431">
        <v>10</v>
      </c>
      <c r="M679" s="442">
        <v>4</v>
      </c>
      <c r="N679" s="442">
        <v>5</v>
      </c>
      <c r="O679" s="431">
        <v>19</v>
      </c>
      <c r="P679" s="415" t="s">
        <v>3688</v>
      </c>
      <c r="Q679" s="415" t="s">
        <v>3689</v>
      </c>
      <c r="R679" s="234">
        <v>21671</v>
      </c>
      <c r="S679" s="416" t="s">
        <v>2010</v>
      </c>
      <c r="T679" s="855" t="s">
        <v>2011</v>
      </c>
      <c r="U679" s="922">
        <v>2</v>
      </c>
      <c r="V679" s="922">
        <v>2.2999999999999998</v>
      </c>
      <c r="W679" s="922" t="s">
        <v>62</v>
      </c>
      <c r="X679" s="238" t="s">
        <v>221</v>
      </c>
      <c r="Y679" s="415" t="s">
        <v>1961</v>
      </c>
      <c r="AA679" s="224"/>
      <c r="AB679" s="224"/>
      <c r="AC679" s="224"/>
      <c r="AD679" s="224"/>
      <c r="AE679" s="224"/>
      <c r="AF679" s="224"/>
      <c r="AG679" s="224"/>
    </row>
    <row r="680" spans="1:33" s="211" customFormat="1" ht="293.25" customHeight="1">
      <c r="A680" s="55"/>
      <c r="B680" s="56"/>
      <c r="C680" s="766">
        <v>5</v>
      </c>
      <c r="D680" s="492">
        <v>2</v>
      </c>
      <c r="E680" s="511" t="s">
        <v>3847</v>
      </c>
      <c r="F680" s="63">
        <v>0</v>
      </c>
      <c r="G680" s="195">
        <v>200000</v>
      </c>
      <c r="H680" s="63">
        <v>0</v>
      </c>
      <c r="I680" s="63">
        <v>0</v>
      </c>
      <c r="J680" s="63">
        <v>0</v>
      </c>
      <c r="K680" s="63">
        <v>200000</v>
      </c>
      <c r="L680" s="431">
        <v>13</v>
      </c>
      <c r="M680" s="442">
        <v>0</v>
      </c>
      <c r="N680" s="431">
        <v>7</v>
      </c>
      <c r="O680" s="431">
        <v>20</v>
      </c>
      <c r="P680" s="168" t="s">
        <v>3746</v>
      </c>
      <c r="Q680" s="168" t="s">
        <v>3745</v>
      </c>
      <c r="R680" s="75">
        <v>21732</v>
      </c>
      <c r="S680" s="168" t="s">
        <v>1976</v>
      </c>
      <c r="T680" s="855" t="s">
        <v>1995</v>
      </c>
      <c r="U680" s="204">
        <v>2</v>
      </c>
      <c r="V680" s="204">
        <v>2.2999999999999998</v>
      </c>
      <c r="W680" s="204" t="s">
        <v>62</v>
      </c>
      <c r="X680" s="238" t="s">
        <v>845</v>
      </c>
      <c r="Y680" s="415" t="s">
        <v>1961</v>
      </c>
      <c r="AA680" s="210"/>
      <c r="AB680" s="210"/>
      <c r="AC680" s="210"/>
      <c r="AD680" s="210"/>
      <c r="AE680" s="210"/>
      <c r="AF680" s="210"/>
      <c r="AG680" s="210"/>
    </row>
    <row r="681" spans="1:33" s="265" customFormat="1" ht="357.75" customHeight="1">
      <c r="A681" s="55"/>
      <c r="B681" s="56"/>
      <c r="C681" s="766">
        <v>6</v>
      </c>
      <c r="D681" s="492">
        <v>3</v>
      </c>
      <c r="E681" s="511" t="s">
        <v>2012</v>
      </c>
      <c r="F681" s="63">
        <v>0</v>
      </c>
      <c r="G681" s="195">
        <v>200000</v>
      </c>
      <c r="H681" s="63">
        <v>0</v>
      </c>
      <c r="I681" s="63">
        <v>0</v>
      </c>
      <c r="J681" s="63">
        <v>0</v>
      </c>
      <c r="K681" s="63">
        <v>200000</v>
      </c>
      <c r="L681" s="431">
        <v>8</v>
      </c>
      <c r="M681" s="442">
        <v>4</v>
      </c>
      <c r="N681" s="431">
        <v>8</v>
      </c>
      <c r="O681" s="431">
        <v>20</v>
      </c>
      <c r="P681" s="168" t="s">
        <v>3295</v>
      </c>
      <c r="Q681" s="168" t="s">
        <v>3296</v>
      </c>
      <c r="R681" s="75">
        <v>21702</v>
      </c>
      <c r="S681" s="168" t="s">
        <v>2013</v>
      </c>
      <c r="T681" s="855" t="s">
        <v>2014</v>
      </c>
      <c r="U681" s="40">
        <v>2</v>
      </c>
      <c r="V681" s="40">
        <v>2.2999999999999998</v>
      </c>
      <c r="W681" s="40" t="s">
        <v>62</v>
      </c>
      <c r="X681" s="238" t="s">
        <v>845</v>
      </c>
      <c r="Y681" s="415" t="s">
        <v>1961</v>
      </c>
      <c r="AA681" s="264"/>
      <c r="AB681" s="264"/>
      <c r="AC681" s="264"/>
      <c r="AD681" s="264"/>
      <c r="AE681" s="264"/>
      <c r="AF681" s="264"/>
      <c r="AG681" s="264"/>
    </row>
    <row r="682" spans="1:33" s="265" customFormat="1" ht="46.5">
      <c r="A682" s="767"/>
      <c r="B682" s="768"/>
      <c r="C682" s="1610">
        <v>7</v>
      </c>
      <c r="D682" s="1706"/>
      <c r="E682" s="1785" t="s">
        <v>3329</v>
      </c>
      <c r="F682" s="1721">
        <v>171800</v>
      </c>
      <c r="G682" s="1786">
        <v>2376000</v>
      </c>
      <c r="H682" s="1721">
        <v>0</v>
      </c>
      <c r="I682" s="1721">
        <v>0</v>
      </c>
      <c r="J682" s="1721">
        <v>0</v>
      </c>
      <c r="K682" s="1721">
        <f>SUM(F682,G682,H682,I682,J682)</f>
        <v>2547800</v>
      </c>
      <c r="L682" s="1721">
        <v>0</v>
      </c>
      <c r="M682" s="1721">
        <v>0</v>
      </c>
      <c r="N682" s="1721">
        <v>0</v>
      </c>
      <c r="O682" s="1721">
        <v>0</v>
      </c>
      <c r="P682" s="1721">
        <v>0</v>
      </c>
      <c r="Q682" s="1721">
        <v>0</v>
      </c>
      <c r="R682" s="1722">
        <v>0</v>
      </c>
      <c r="S682" s="1711"/>
      <c r="T682" s="1712"/>
      <c r="U682" s="1712"/>
      <c r="V682" s="1712"/>
      <c r="W682" s="1712"/>
      <c r="X682" s="1713"/>
      <c r="Y682" s="1787" t="s">
        <v>3326</v>
      </c>
      <c r="AA682" s="264"/>
      <c r="AB682" s="264"/>
      <c r="AC682" s="264"/>
      <c r="AD682" s="264"/>
      <c r="AE682" s="264"/>
      <c r="AF682" s="264"/>
      <c r="AG682" s="264"/>
    </row>
    <row r="683" spans="1:33" s="996" customFormat="1" ht="23.25" customHeight="1">
      <c r="A683" s="1966" t="s">
        <v>3173</v>
      </c>
      <c r="B683" s="1966"/>
      <c r="C683" s="1966"/>
      <c r="D683" s="1967"/>
      <c r="E683" s="1966"/>
      <c r="F683" s="989">
        <f t="shared" ref="F683:K683" si="124">SUM(F684,F902)</f>
        <v>304065540</v>
      </c>
      <c r="G683" s="989">
        <f t="shared" si="124"/>
        <v>1112368920</v>
      </c>
      <c r="H683" s="989">
        <f t="shared" si="124"/>
        <v>170400</v>
      </c>
      <c r="I683" s="989">
        <f t="shared" si="124"/>
        <v>310300</v>
      </c>
      <c r="J683" s="989">
        <f t="shared" si="124"/>
        <v>1622920</v>
      </c>
      <c r="K683" s="989">
        <f t="shared" si="124"/>
        <v>1418538080</v>
      </c>
      <c r="L683" s="990"/>
      <c r="M683" s="990"/>
      <c r="N683" s="1236"/>
      <c r="O683" s="990"/>
      <c r="P683" s="991"/>
      <c r="Q683" s="991"/>
      <c r="R683" s="1411"/>
      <c r="S683" s="992"/>
      <c r="T683" s="992"/>
      <c r="U683" s="992"/>
      <c r="V683" s="992"/>
      <c r="W683" s="992"/>
      <c r="X683" s="992"/>
      <c r="Y683" s="993"/>
      <c r="Z683" s="994"/>
      <c r="AA683" s="995"/>
      <c r="AB683" s="995"/>
      <c r="AC683" s="995"/>
      <c r="AD683" s="995"/>
      <c r="AE683" s="995"/>
      <c r="AF683" s="995"/>
      <c r="AG683" s="995"/>
    </row>
    <row r="684" spans="1:33" s="713" customFormat="1" ht="23.25" customHeight="1">
      <c r="A684" s="724">
        <v>2.1</v>
      </c>
      <c r="B684" s="725" t="s">
        <v>3174</v>
      </c>
      <c r="C684" s="724"/>
      <c r="D684" s="723"/>
      <c r="E684" s="725"/>
      <c r="F684" s="727">
        <f t="shared" ref="F684:K684" si="125">SUM(F685,F688,F744,F809,F827,F855,F874)</f>
        <v>286331210</v>
      </c>
      <c r="G684" s="727">
        <f t="shared" si="125"/>
        <v>1112100720</v>
      </c>
      <c r="H684" s="727">
        <f t="shared" si="125"/>
        <v>170400</v>
      </c>
      <c r="I684" s="727">
        <f t="shared" si="125"/>
        <v>290300</v>
      </c>
      <c r="J684" s="727">
        <f t="shared" si="125"/>
        <v>1622920</v>
      </c>
      <c r="K684" s="727">
        <f t="shared" si="125"/>
        <v>1400515550</v>
      </c>
      <c r="L684" s="588"/>
      <c r="M684" s="588"/>
      <c r="N684" s="1237"/>
      <c r="O684" s="588"/>
      <c r="P684" s="396"/>
      <c r="Q684" s="396"/>
      <c r="R684" s="1412"/>
      <c r="S684" s="721"/>
      <c r="T684" s="721"/>
      <c r="U684" s="721"/>
      <c r="V684" s="721"/>
      <c r="W684" s="721"/>
      <c r="X684" s="721"/>
      <c r="Y684" s="722"/>
      <c r="Z684" s="717"/>
      <c r="AA684" s="714"/>
      <c r="AB684" s="714"/>
      <c r="AC684" s="714"/>
      <c r="AD684" s="714"/>
      <c r="AE684" s="714"/>
      <c r="AF684" s="714"/>
      <c r="AG684" s="714"/>
    </row>
    <row r="685" spans="1:33" s="223" customFormat="1" ht="24" customHeight="1">
      <c r="A685" s="458"/>
      <c r="B685" s="459"/>
      <c r="C685" s="726" t="s">
        <v>3175</v>
      </c>
      <c r="D685" s="1027" t="s">
        <v>311</v>
      </c>
      <c r="E685" s="538"/>
      <c r="F685" s="356">
        <f t="shared" ref="F685:K686" si="126">SUM(F686)</f>
        <v>8619800</v>
      </c>
      <c r="G685" s="356">
        <f t="shared" si="126"/>
        <v>436462900</v>
      </c>
      <c r="H685" s="356">
        <f t="shared" si="126"/>
        <v>0</v>
      </c>
      <c r="I685" s="356">
        <f t="shared" si="126"/>
        <v>0</v>
      </c>
      <c r="J685" s="356">
        <f t="shared" si="126"/>
        <v>0</v>
      </c>
      <c r="K685" s="356">
        <f t="shared" si="126"/>
        <v>445082700</v>
      </c>
      <c r="L685" s="457"/>
      <c r="M685" s="356"/>
      <c r="N685" s="356"/>
      <c r="O685" s="356"/>
      <c r="P685" s="356"/>
      <c r="Q685" s="376"/>
      <c r="R685" s="362"/>
      <c r="S685" s="377"/>
      <c r="T685" s="362"/>
      <c r="U685" s="365"/>
      <c r="V685" s="365"/>
      <c r="W685" s="365"/>
      <c r="X685" s="1461"/>
      <c r="Y685" s="643"/>
      <c r="Z685" s="718"/>
      <c r="AA685" s="222"/>
      <c r="AB685" s="222"/>
      <c r="AC685" s="222"/>
      <c r="AD685" s="222"/>
      <c r="AE685" s="222"/>
      <c r="AF685" s="222"/>
      <c r="AG685" s="222"/>
    </row>
    <row r="686" spans="1:33" s="225" customFormat="1" ht="21" customHeight="1">
      <c r="A686" s="881"/>
      <c r="B686" s="882"/>
      <c r="C686" s="895" t="s">
        <v>20</v>
      </c>
      <c r="D686" s="883" t="s">
        <v>1385</v>
      </c>
      <c r="E686" s="884" t="s">
        <v>109</v>
      </c>
      <c r="F686" s="885">
        <f t="shared" si="126"/>
        <v>8619800</v>
      </c>
      <c r="G686" s="885">
        <f t="shared" ref="G686" si="127">SUM(G687)</f>
        <v>436462900</v>
      </c>
      <c r="H686" s="885">
        <f t="shared" ref="H686" si="128">SUM(H687)</f>
        <v>0</v>
      </c>
      <c r="I686" s="885">
        <f t="shared" ref="I686" si="129">SUM(I687)</f>
        <v>0</v>
      </c>
      <c r="J686" s="885">
        <f t="shared" ref="J686" si="130">SUM(J687)</f>
        <v>0</v>
      </c>
      <c r="K686" s="885">
        <f t="shared" ref="K686" si="131">SUM(K687)</f>
        <v>445082700</v>
      </c>
      <c r="L686" s="886"/>
      <c r="M686" s="885"/>
      <c r="N686" s="885"/>
      <c r="O686" s="885"/>
      <c r="P686" s="885"/>
      <c r="Q686" s="1457"/>
      <c r="R686" s="835"/>
      <c r="S686" s="1458"/>
      <c r="T686" s="835"/>
      <c r="U686" s="1459"/>
      <c r="V686" s="1459"/>
      <c r="W686" s="1459"/>
      <c r="X686" s="1460"/>
      <c r="Y686" s="887"/>
      <c r="AA686" s="224"/>
      <c r="AB686" s="224"/>
      <c r="AC686" s="224"/>
      <c r="AD686" s="224"/>
      <c r="AE686" s="224"/>
      <c r="AF686" s="224"/>
      <c r="AG686" s="224"/>
    </row>
    <row r="687" spans="1:33" s="208" customFormat="1" ht="46.5">
      <c r="A687" s="243"/>
      <c r="B687" s="52"/>
      <c r="C687" s="1788">
        <v>1</v>
      </c>
      <c r="D687" s="1789"/>
      <c r="E687" s="1790" t="s">
        <v>3330</v>
      </c>
      <c r="F687" s="880">
        <v>8619800</v>
      </c>
      <c r="G687" s="880">
        <v>436462900</v>
      </c>
      <c r="H687" s="880">
        <v>0</v>
      </c>
      <c r="I687" s="880">
        <v>0</v>
      </c>
      <c r="J687" s="880">
        <v>0</v>
      </c>
      <c r="K687" s="880">
        <f>SUM(F687,G687,H687,I687,J687)</f>
        <v>445082700</v>
      </c>
      <c r="L687" s="880">
        <v>0</v>
      </c>
      <c r="M687" s="880">
        <v>0</v>
      </c>
      <c r="N687" s="880">
        <v>0</v>
      </c>
      <c r="O687" s="880">
        <v>0</v>
      </c>
      <c r="P687" s="880">
        <v>0</v>
      </c>
      <c r="Q687" s="880">
        <v>0</v>
      </c>
      <c r="R687" s="880">
        <v>0</v>
      </c>
      <c r="S687" s="880">
        <v>0</v>
      </c>
      <c r="T687" s="880">
        <v>0</v>
      </c>
      <c r="U687" s="880">
        <v>0</v>
      </c>
      <c r="V687" s="880">
        <v>0</v>
      </c>
      <c r="W687" s="880">
        <v>0</v>
      </c>
      <c r="X687" s="880">
        <v>0</v>
      </c>
      <c r="Y687" s="1791" t="s">
        <v>3326</v>
      </c>
      <c r="AA687" s="207"/>
      <c r="AB687" s="207"/>
      <c r="AC687" s="207"/>
      <c r="AD687" s="207"/>
      <c r="AE687" s="207"/>
      <c r="AF687" s="207"/>
      <c r="AG687" s="207"/>
    </row>
    <row r="688" spans="1:33" s="213" customFormat="1" ht="23.25" customHeight="1">
      <c r="A688" s="469"/>
      <c r="B688" s="470"/>
      <c r="C688" s="578" t="s">
        <v>111</v>
      </c>
      <c r="D688" s="554"/>
      <c r="E688" s="555"/>
      <c r="F688" s="356">
        <f t="shared" ref="F688:K688" si="132">SUM(F689,F715,F729,F739)</f>
        <v>694300</v>
      </c>
      <c r="G688" s="356">
        <f t="shared" si="132"/>
        <v>2990000</v>
      </c>
      <c r="H688" s="356">
        <f t="shared" si="132"/>
        <v>86400</v>
      </c>
      <c r="I688" s="356">
        <f t="shared" si="132"/>
        <v>50000</v>
      </c>
      <c r="J688" s="356">
        <f t="shared" si="132"/>
        <v>510000</v>
      </c>
      <c r="K688" s="356">
        <f t="shared" si="132"/>
        <v>4330700</v>
      </c>
      <c r="L688" s="450"/>
      <c r="M688" s="356"/>
      <c r="N688" s="356"/>
      <c r="O688" s="356"/>
      <c r="P688" s="356"/>
      <c r="Q688" s="357"/>
      <c r="R688" s="358"/>
      <c r="S688" s="359"/>
      <c r="T688" s="355"/>
      <c r="U688" s="360"/>
      <c r="V688" s="360"/>
      <c r="W688" s="360"/>
      <c r="X688" s="360"/>
      <c r="Y688" s="643"/>
      <c r="AA688" s="212"/>
      <c r="AB688" s="212"/>
      <c r="AC688" s="212"/>
      <c r="AD688" s="212"/>
      <c r="AE688" s="212"/>
      <c r="AF688" s="212"/>
      <c r="AG688" s="212"/>
    </row>
    <row r="689" spans="1:36" s="211" customFormat="1" ht="23.25" customHeight="1">
      <c r="A689" s="292"/>
      <c r="B689" s="293"/>
      <c r="C689" s="572" t="s">
        <v>20</v>
      </c>
      <c r="D689" s="484" t="s">
        <v>36</v>
      </c>
      <c r="E689" s="485" t="s">
        <v>63</v>
      </c>
      <c r="F689" s="282">
        <f>SUM(F690,F691,F692,F693,F694,F695,F696,F701,F702,F703,F704,F705,F706,F707,F708,F709,F714)</f>
        <v>477800</v>
      </c>
      <c r="G689" s="282">
        <f t="shared" ref="G689:K689" si="133">SUM(G690,G691,G692,G693,G694,G695,G696,G701,G702,G703,G704,G705,G706,G707,G708,G709,G714)</f>
        <v>1850000</v>
      </c>
      <c r="H689" s="282">
        <f t="shared" si="133"/>
        <v>0</v>
      </c>
      <c r="I689" s="282">
        <f t="shared" si="133"/>
        <v>50000</v>
      </c>
      <c r="J689" s="282">
        <f t="shared" si="133"/>
        <v>400000</v>
      </c>
      <c r="K689" s="282">
        <f t="shared" si="133"/>
        <v>2777800</v>
      </c>
      <c r="L689" s="447"/>
      <c r="M689" s="282"/>
      <c r="N689" s="282"/>
      <c r="O689" s="282"/>
      <c r="P689" s="282"/>
      <c r="Q689" s="283"/>
      <c r="R689" s="351"/>
      <c r="S689" s="338"/>
      <c r="T689" s="281"/>
      <c r="U689" s="339"/>
      <c r="V689" s="339"/>
      <c r="W689" s="339"/>
      <c r="X689" s="339"/>
      <c r="Y689" s="682"/>
      <c r="AA689" s="210"/>
      <c r="AB689" s="210"/>
      <c r="AC689" s="210"/>
      <c r="AD689" s="210"/>
      <c r="AE689" s="210"/>
      <c r="AF689" s="210"/>
      <c r="AG689" s="210"/>
    </row>
    <row r="690" spans="1:36" s="208" customFormat="1" ht="126" customHeight="1">
      <c r="A690" s="269"/>
      <c r="B690" s="871"/>
      <c r="C690" s="856">
        <v>1</v>
      </c>
      <c r="D690" s="1014">
        <v>40</v>
      </c>
      <c r="E690" s="893" t="s">
        <v>3161</v>
      </c>
      <c r="F690" s="894">
        <v>192000</v>
      </c>
      <c r="G690" s="428">
        <v>0</v>
      </c>
      <c r="H690" s="428">
        <v>0</v>
      </c>
      <c r="I690" s="428">
        <v>0</v>
      </c>
      <c r="J690" s="428">
        <v>0</v>
      </c>
      <c r="K690" s="859">
        <f>SUM(F690,G690,H690,I690,J690)</f>
        <v>192000</v>
      </c>
      <c r="L690" s="1187">
        <v>3</v>
      </c>
      <c r="M690" s="1187">
        <v>16</v>
      </c>
      <c r="N690" s="1187">
        <v>31</v>
      </c>
      <c r="O690" s="1187">
        <f>SUM(L690:N690)</f>
        <v>50</v>
      </c>
      <c r="P690" s="878" t="s">
        <v>225</v>
      </c>
      <c r="Q690" s="878" t="s">
        <v>220</v>
      </c>
      <c r="R690" s="853" t="s">
        <v>3625</v>
      </c>
      <c r="S690" s="853" t="s">
        <v>226</v>
      </c>
      <c r="T690" s="204" t="s">
        <v>227</v>
      </c>
      <c r="U690" s="204">
        <v>3</v>
      </c>
      <c r="V690" s="204">
        <v>3.1</v>
      </c>
      <c r="W690" s="204" t="s">
        <v>36</v>
      </c>
      <c r="X690" s="204" t="s">
        <v>221</v>
      </c>
      <c r="Y690" s="803" t="s">
        <v>863</v>
      </c>
      <c r="Z690" s="207"/>
      <c r="AA690" s="207"/>
      <c r="AB690" s="207"/>
      <c r="AC690" s="207"/>
      <c r="AD690" s="207"/>
      <c r="AE690" s="207"/>
      <c r="AF690" s="207"/>
      <c r="AG690" s="207"/>
      <c r="AH690" s="207"/>
      <c r="AI690" s="207"/>
      <c r="AJ690" s="207"/>
    </row>
    <row r="691" spans="1:36" s="211" customFormat="1" ht="145.5" customHeight="1">
      <c r="A691" s="55"/>
      <c r="B691" s="56"/>
      <c r="C691" s="766">
        <v>2</v>
      </c>
      <c r="D691" s="487">
        <v>34</v>
      </c>
      <c r="E691" s="478" t="s">
        <v>3848</v>
      </c>
      <c r="F691" s="42">
        <v>20000</v>
      </c>
      <c r="G691" s="38">
        <v>0</v>
      </c>
      <c r="H691" s="38">
        <v>0</v>
      </c>
      <c r="I691" s="38">
        <v>0</v>
      </c>
      <c r="J691" s="38">
        <v>0</v>
      </c>
      <c r="K691" s="38">
        <v>20000</v>
      </c>
      <c r="L691" s="430">
        <v>0</v>
      </c>
      <c r="M691" s="430">
        <v>0</v>
      </c>
      <c r="N691" s="431">
        <v>50</v>
      </c>
      <c r="O691" s="431">
        <v>50</v>
      </c>
      <c r="P691" s="49" t="s">
        <v>319</v>
      </c>
      <c r="Q691" s="49" t="s">
        <v>320</v>
      </c>
      <c r="R691" s="234">
        <v>21520</v>
      </c>
      <c r="S691" s="416" t="s">
        <v>182</v>
      </c>
      <c r="T691" s="40" t="s">
        <v>301</v>
      </c>
      <c r="U691" s="40">
        <v>3</v>
      </c>
      <c r="V691" s="40">
        <v>3.1</v>
      </c>
      <c r="W691" s="40" t="s">
        <v>36</v>
      </c>
      <c r="X691" s="238" t="s">
        <v>221</v>
      </c>
      <c r="Y691" s="658" t="s">
        <v>863</v>
      </c>
      <c r="AA691" s="210"/>
      <c r="AB691" s="210"/>
      <c r="AC691" s="210"/>
      <c r="AD691" s="210"/>
      <c r="AE691" s="210"/>
      <c r="AF691" s="210"/>
      <c r="AG691" s="210"/>
    </row>
    <row r="692" spans="1:36" s="211" customFormat="1" ht="146.25" customHeight="1">
      <c r="A692" s="55"/>
      <c r="B692" s="56"/>
      <c r="C692" s="766">
        <v>3</v>
      </c>
      <c r="D692" s="487">
        <v>12</v>
      </c>
      <c r="E692" s="479" t="s">
        <v>409</v>
      </c>
      <c r="F692" s="42">
        <v>51000</v>
      </c>
      <c r="G692" s="44">
        <v>0</v>
      </c>
      <c r="H692" s="199">
        <v>0</v>
      </c>
      <c r="I692" s="199">
        <v>0</v>
      </c>
      <c r="J692" s="199">
        <v>0</v>
      </c>
      <c r="K692" s="47">
        <f>SUM(F692,G692,H692,I692,J692)</f>
        <v>51000</v>
      </c>
      <c r="L692" s="431"/>
      <c r="M692" s="431" t="s">
        <v>410</v>
      </c>
      <c r="N692" s="431">
        <v>200</v>
      </c>
      <c r="O692" s="431">
        <v>200</v>
      </c>
      <c r="P692" s="49" t="s">
        <v>411</v>
      </c>
      <c r="Q692" s="49" t="s">
        <v>412</v>
      </c>
      <c r="R692" s="75" t="s">
        <v>413</v>
      </c>
      <c r="S692" s="415" t="s">
        <v>414</v>
      </c>
      <c r="T692" s="40" t="s">
        <v>367</v>
      </c>
      <c r="U692" s="40">
        <v>3</v>
      </c>
      <c r="V692" s="40">
        <v>3.1</v>
      </c>
      <c r="W692" s="40" t="s">
        <v>36</v>
      </c>
      <c r="X692" s="238" t="s">
        <v>394</v>
      </c>
      <c r="Y692" s="658" t="s">
        <v>368</v>
      </c>
      <c r="AA692" s="210"/>
      <c r="AB692" s="210"/>
      <c r="AC692" s="210"/>
      <c r="AD692" s="210"/>
      <c r="AE692" s="210"/>
      <c r="AF692" s="210"/>
      <c r="AG692" s="210"/>
    </row>
    <row r="693" spans="1:36" s="211" customFormat="1" ht="151.5" customHeight="1">
      <c r="A693" s="55"/>
      <c r="B693" s="56"/>
      <c r="C693" s="766">
        <v>4</v>
      </c>
      <c r="D693" s="489">
        <v>19</v>
      </c>
      <c r="E693" s="478" t="s">
        <v>573</v>
      </c>
      <c r="F693" s="42">
        <v>75000</v>
      </c>
      <c r="G693" s="72">
        <v>0</v>
      </c>
      <c r="H693" s="183" t="s">
        <v>525</v>
      </c>
      <c r="I693" s="183" t="s">
        <v>525</v>
      </c>
      <c r="J693" s="183" t="s">
        <v>525</v>
      </c>
      <c r="K693" s="425">
        <f>SUM(F693,G693,H693,I693,J693)</f>
        <v>75000</v>
      </c>
      <c r="L693" s="183" t="s">
        <v>525</v>
      </c>
      <c r="M693" s="183" t="s">
        <v>525</v>
      </c>
      <c r="N693" s="183">
        <v>25</v>
      </c>
      <c r="O693" s="183">
        <f>SUM(L693:N693)</f>
        <v>25</v>
      </c>
      <c r="P693" s="49" t="s">
        <v>847</v>
      </c>
      <c r="Q693" s="49" t="s">
        <v>3626</v>
      </c>
      <c r="R693" s="75" t="s">
        <v>574</v>
      </c>
      <c r="S693" s="416" t="s">
        <v>554</v>
      </c>
      <c r="T693" s="702" t="s">
        <v>555</v>
      </c>
      <c r="U693" s="702">
        <v>3</v>
      </c>
      <c r="V693" s="702">
        <v>3.1</v>
      </c>
      <c r="W693" s="702" t="s">
        <v>36</v>
      </c>
      <c r="X693" s="238" t="s">
        <v>221</v>
      </c>
      <c r="Y693" s="658" t="s">
        <v>536</v>
      </c>
      <c r="AA693" s="210"/>
      <c r="AB693" s="210"/>
      <c r="AC693" s="210"/>
      <c r="AD693" s="210"/>
      <c r="AE693" s="210"/>
      <c r="AF693" s="210"/>
      <c r="AG693" s="210"/>
    </row>
    <row r="694" spans="1:36" s="211" customFormat="1" ht="139.5" customHeight="1">
      <c r="A694" s="55"/>
      <c r="B694" s="56"/>
      <c r="C694" s="766">
        <v>5</v>
      </c>
      <c r="D694" s="489">
        <v>12</v>
      </c>
      <c r="E694" s="482" t="s">
        <v>848</v>
      </c>
      <c r="F694" s="42">
        <v>40000</v>
      </c>
      <c r="G694" s="93">
        <v>0</v>
      </c>
      <c r="H694" s="70">
        <v>0</v>
      </c>
      <c r="I694" s="70">
        <v>0</v>
      </c>
      <c r="J694" s="70">
        <v>0</v>
      </c>
      <c r="K694" s="38">
        <v>40000</v>
      </c>
      <c r="L694" s="440">
        <v>0</v>
      </c>
      <c r="M694" s="440">
        <v>0</v>
      </c>
      <c r="N694" s="440">
        <v>500</v>
      </c>
      <c r="O694" s="440">
        <v>500</v>
      </c>
      <c r="P694" s="66" t="s">
        <v>847</v>
      </c>
      <c r="Q694" s="66" t="s">
        <v>322</v>
      </c>
      <c r="R694" s="234">
        <v>21520</v>
      </c>
      <c r="S694" s="415" t="s">
        <v>849</v>
      </c>
      <c r="T694" s="65" t="s">
        <v>850</v>
      </c>
      <c r="U694" s="57">
        <v>3</v>
      </c>
      <c r="V694" s="65">
        <v>3.1</v>
      </c>
      <c r="W694" s="65" t="s">
        <v>36</v>
      </c>
      <c r="X694" s="238" t="s">
        <v>221</v>
      </c>
      <c r="Y694" s="415" t="s">
        <v>3117</v>
      </c>
      <c r="AA694" s="210"/>
      <c r="AB694" s="210"/>
      <c r="AC694" s="210"/>
      <c r="AD694" s="210"/>
      <c r="AE694" s="210"/>
      <c r="AF694" s="210"/>
      <c r="AG694" s="210"/>
    </row>
    <row r="695" spans="1:36" s="211" customFormat="1" ht="139.5" customHeight="1">
      <c r="A695" s="55"/>
      <c r="B695" s="56"/>
      <c r="C695" s="766">
        <v>6</v>
      </c>
      <c r="D695" s="506">
        <v>1</v>
      </c>
      <c r="E695" s="478" t="s">
        <v>972</v>
      </c>
      <c r="F695" s="156">
        <v>0</v>
      </c>
      <c r="G695" s="156">
        <v>100000</v>
      </c>
      <c r="H695" s="156">
        <v>0</v>
      </c>
      <c r="I695" s="156">
        <v>0</v>
      </c>
      <c r="J695" s="156">
        <v>0</v>
      </c>
      <c r="K695" s="156">
        <v>100000</v>
      </c>
      <c r="L695" s="444">
        <v>80</v>
      </c>
      <c r="M695" s="444">
        <v>20</v>
      </c>
      <c r="N695" s="444">
        <v>0</v>
      </c>
      <c r="O695" s="444">
        <v>100</v>
      </c>
      <c r="P695" s="416" t="s">
        <v>847</v>
      </c>
      <c r="Q695" s="416" t="s">
        <v>322</v>
      </c>
      <c r="R695" s="702" t="s">
        <v>2956</v>
      </c>
      <c r="S695" s="416" t="s">
        <v>973</v>
      </c>
      <c r="T695" s="455" t="s">
        <v>974</v>
      </c>
      <c r="U695" s="702">
        <v>3</v>
      </c>
      <c r="V695" s="702">
        <v>3.1</v>
      </c>
      <c r="W695" s="702" t="s">
        <v>975</v>
      </c>
      <c r="X695" s="238" t="s">
        <v>221</v>
      </c>
      <c r="Y695" s="416" t="s">
        <v>3032</v>
      </c>
      <c r="AA695" s="416" t="s">
        <v>976</v>
      </c>
      <c r="AB695" s="210"/>
      <c r="AC695" s="210"/>
      <c r="AD695" s="210"/>
      <c r="AE695" s="210"/>
      <c r="AF695" s="210"/>
      <c r="AG695" s="210"/>
    </row>
    <row r="696" spans="1:36" s="211" customFormat="1" ht="69.75">
      <c r="A696" s="55"/>
      <c r="B696" s="56"/>
      <c r="C696" s="766">
        <v>7</v>
      </c>
      <c r="D696" s="495">
        <v>1</v>
      </c>
      <c r="E696" s="389" t="s">
        <v>1903</v>
      </c>
      <c r="F696" s="48"/>
      <c r="G696" s="137">
        <v>200000</v>
      </c>
      <c r="H696" s="48"/>
      <c r="I696" s="48"/>
      <c r="J696" s="48"/>
      <c r="K696" s="47">
        <v>200000</v>
      </c>
      <c r="L696" s="431"/>
      <c r="M696" s="431"/>
      <c r="N696" s="431"/>
      <c r="O696" s="431"/>
      <c r="P696" s="49"/>
      <c r="Q696" s="49"/>
      <c r="R696" s="702"/>
      <c r="S696" s="416" t="s">
        <v>1904</v>
      </c>
      <c r="T696" s="702" t="s">
        <v>1905</v>
      </c>
      <c r="U696" s="40">
        <v>3</v>
      </c>
      <c r="V696" s="40">
        <v>3.1</v>
      </c>
      <c r="W696" s="40" t="s">
        <v>36</v>
      </c>
      <c r="X696" s="238" t="s">
        <v>221</v>
      </c>
      <c r="Y696" s="416" t="s">
        <v>1872</v>
      </c>
      <c r="AA696" s="210"/>
      <c r="AB696" s="210"/>
      <c r="AC696" s="210"/>
      <c r="AD696" s="210"/>
      <c r="AE696" s="210"/>
      <c r="AF696" s="210"/>
      <c r="AG696" s="210"/>
    </row>
    <row r="697" spans="1:36" s="211" customFormat="1" ht="141" customHeight="1">
      <c r="A697" s="55"/>
      <c r="B697" s="56"/>
      <c r="C697" s="577"/>
      <c r="D697" s="495"/>
      <c r="E697" s="1145" t="s">
        <v>2720</v>
      </c>
      <c r="F697" s="161">
        <v>0</v>
      </c>
      <c r="G697" s="1132">
        <v>60000</v>
      </c>
      <c r="H697" s="161">
        <v>0</v>
      </c>
      <c r="I697" s="161">
        <v>0</v>
      </c>
      <c r="J697" s="161">
        <v>0</v>
      </c>
      <c r="K697" s="47">
        <f>SUM(F697,G697,H697,I697,J697)</f>
        <v>60000</v>
      </c>
      <c r="L697" s="433">
        <v>0</v>
      </c>
      <c r="M697" s="433">
        <v>0</v>
      </c>
      <c r="N697" s="433">
        <v>0</v>
      </c>
      <c r="O697" s="433">
        <v>0</v>
      </c>
      <c r="P697" s="49" t="s">
        <v>3729</v>
      </c>
      <c r="Q697" s="49" t="s">
        <v>3730</v>
      </c>
      <c r="R697" s="75">
        <v>21551</v>
      </c>
      <c r="S697" s="416"/>
      <c r="T697" s="927"/>
      <c r="U697" s="40">
        <v>3</v>
      </c>
      <c r="V697" s="40">
        <v>3.1</v>
      </c>
      <c r="W697" s="40" t="s">
        <v>36</v>
      </c>
      <c r="X697" s="844" t="s">
        <v>221</v>
      </c>
      <c r="Y697" s="416" t="s">
        <v>1872</v>
      </c>
      <c r="AA697" s="210"/>
      <c r="AB697" s="210"/>
      <c r="AC697" s="210"/>
      <c r="AD697" s="210"/>
      <c r="AE697" s="210"/>
      <c r="AF697" s="210"/>
      <c r="AG697" s="210"/>
    </row>
    <row r="698" spans="1:36" s="211" customFormat="1" ht="273.75" customHeight="1">
      <c r="A698" s="55"/>
      <c r="B698" s="56"/>
      <c r="C698" s="577"/>
      <c r="D698" s="495"/>
      <c r="E698" s="1145" t="s">
        <v>2721</v>
      </c>
      <c r="F698" s="161">
        <v>0</v>
      </c>
      <c r="G698" s="1132">
        <v>87400</v>
      </c>
      <c r="H698" s="161">
        <v>0</v>
      </c>
      <c r="I698" s="161">
        <v>0</v>
      </c>
      <c r="J698" s="161">
        <v>0</v>
      </c>
      <c r="K698" s="47">
        <f>SUM(F698,G698,H698,I698,J698)</f>
        <v>87400</v>
      </c>
      <c r="L698" s="431">
        <v>200</v>
      </c>
      <c r="M698" s="431">
        <v>50</v>
      </c>
      <c r="N698" s="431">
        <v>150</v>
      </c>
      <c r="O698" s="431">
        <v>400</v>
      </c>
      <c r="P698" s="49" t="s">
        <v>3748</v>
      </c>
      <c r="Q698" s="49" t="s">
        <v>3747</v>
      </c>
      <c r="R698" s="702" t="s">
        <v>3335</v>
      </c>
      <c r="S698" s="416"/>
      <c r="T698" s="927"/>
      <c r="U698" s="40">
        <v>3</v>
      </c>
      <c r="V698" s="40">
        <v>3.1</v>
      </c>
      <c r="W698" s="40" t="s">
        <v>36</v>
      </c>
      <c r="X698" s="844" t="s">
        <v>221</v>
      </c>
      <c r="Y698" s="416" t="s">
        <v>1872</v>
      </c>
      <c r="AA698" s="210"/>
      <c r="AB698" s="210"/>
      <c r="AC698" s="210"/>
      <c r="AD698" s="210"/>
      <c r="AE698" s="210"/>
      <c r="AF698" s="210"/>
      <c r="AG698" s="210"/>
    </row>
    <row r="699" spans="1:36" s="211" customFormat="1" ht="150" customHeight="1">
      <c r="A699" s="55"/>
      <c r="B699" s="56"/>
      <c r="C699" s="577"/>
      <c r="D699" s="495"/>
      <c r="E699" s="1145" t="s">
        <v>2722</v>
      </c>
      <c r="F699" s="161">
        <v>0</v>
      </c>
      <c r="G699" s="1132">
        <v>14000</v>
      </c>
      <c r="H699" s="161">
        <v>0</v>
      </c>
      <c r="I699" s="161">
        <v>0</v>
      </c>
      <c r="J699" s="161">
        <v>0</v>
      </c>
      <c r="K699" s="47">
        <f>SUM(F699,G699,H699,I699,J699)</f>
        <v>14000</v>
      </c>
      <c r="L699" s="161">
        <v>0</v>
      </c>
      <c r="M699" s="161">
        <v>0</v>
      </c>
      <c r="N699" s="161">
        <v>0</v>
      </c>
      <c r="O699" s="161">
        <v>0</v>
      </c>
      <c r="P699" s="49" t="s">
        <v>3731</v>
      </c>
      <c r="Q699" s="49" t="s">
        <v>3732</v>
      </c>
      <c r="R699" s="75">
        <v>21641</v>
      </c>
      <c r="S699" s="416"/>
      <c r="T699" s="927"/>
      <c r="U699" s="40">
        <v>3</v>
      </c>
      <c r="V699" s="40">
        <v>3.1</v>
      </c>
      <c r="W699" s="40" t="s">
        <v>36</v>
      </c>
      <c r="X699" s="844" t="s">
        <v>221</v>
      </c>
      <c r="Y699" s="416" t="s">
        <v>1872</v>
      </c>
      <c r="AA699" s="210"/>
      <c r="AB699" s="210"/>
      <c r="AC699" s="210"/>
      <c r="AD699" s="210"/>
      <c r="AE699" s="210"/>
      <c r="AF699" s="210"/>
      <c r="AG699" s="210"/>
    </row>
    <row r="700" spans="1:36" s="211" customFormat="1" ht="188.25" customHeight="1">
      <c r="A700" s="55"/>
      <c r="B700" s="56"/>
      <c r="C700" s="577"/>
      <c r="D700" s="495"/>
      <c r="E700" s="1145" t="s">
        <v>2723</v>
      </c>
      <c r="F700" s="161">
        <v>0</v>
      </c>
      <c r="G700" s="1132">
        <v>38600</v>
      </c>
      <c r="H700" s="161">
        <v>0</v>
      </c>
      <c r="I700" s="161">
        <v>0</v>
      </c>
      <c r="J700" s="161">
        <v>0</v>
      </c>
      <c r="K700" s="47">
        <f>SUM(F700,G700,H700,I700,J700)</f>
        <v>38600</v>
      </c>
      <c r="L700" s="161">
        <v>0</v>
      </c>
      <c r="M700" s="161">
        <v>0</v>
      </c>
      <c r="N700" s="161">
        <v>0</v>
      </c>
      <c r="O700" s="161">
        <v>0</v>
      </c>
      <c r="P700" s="49" t="s">
        <v>3733</v>
      </c>
      <c r="Q700" s="49" t="s">
        <v>3734</v>
      </c>
      <c r="R700" s="702" t="s">
        <v>477</v>
      </c>
      <c r="S700" s="416"/>
      <c r="T700" s="927"/>
      <c r="U700" s="40">
        <v>3</v>
      </c>
      <c r="V700" s="40">
        <v>3.1</v>
      </c>
      <c r="W700" s="40" t="s">
        <v>36</v>
      </c>
      <c r="X700" s="844" t="s">
        <v>221</v>
      </c>
      <c r="Y700" s="416" t="s">
        <v>1872</v>
      </c>
      <c r="AA700" s="210"/>
      <c r="AB700" s="210"/>
      <c r="AC700" s="210"/>
      <c r="AD700" s="210"/>
      <c r="AE700" s="210"/>
      <c r="AF700" s="210"/>
      <c r="AG700" s="210"/>
    </row>
    <row r="701" spans="1:36" s="211" customFormat="1" ht="235.5" customHeight="1">
      <c r="A701" s="55"/>
      <c r="B701" s="56"/>
      <c r="C701" s="766">
        <v>8</v>
      </c>
      <c r="D701" s="495">
        <v>3</v>
      </c>
      <c r="E701" s="482" t="s">
        <v>2322</v>
      </c>
      <c r="F701" s="40"/>
      <c r="G701" s="138">
        <v>50000</v>
      </c>
      <c r="H701" s="1093">
        <v>0</v>
      </c>
      <c r="I701" s="1093">
        <v>0</v>
      </c>
      <c r="J701" s="1093">
        <v>0</v>
      </c>
      <c r="K701" s="54">
        <f>SUM(F701,G701,H701,I701,J701)</f>
        <v>50000</v>
      </c>
      <c r="L701" s="433">
        <v>0</v>
      </c>
      <c r="M701" s="433">
        <v>0</v>
      </c>
      <c r="N701" s="433">
        <v>0</v>
      </c>
      <c r="O701" s="1154" t="s">
        <v>3400</v>
      </c>
      <c r="P701" s="49" t="s">
        <v>3749</v>
      </c>
      <c r="Q701" s="416" t="s">
        <v>2323</v>
      </c>
      <c r="R701" s="1413" t="s">
        <v>2453</v>
      </c>
      <c r="S701" s="416" t="s">
        <v>2324</v>
      </c>
      <c r="T701" s="40" t="s">
        <v>2325</v>
      </c>
      <c r="U701" s="40">
        <v>3</v>
      </c>
      <c r="V701" s="40">
        <v>3.1</v>
      </c>
      <c r="W701" s="40" t="s">
        <v>36</v>
      </c>
      <c r="X701" s="238" t="s">
        <v>221</v>
      </c>
      <c r="Y701" s="416" t="s">
        <v>2326</v>
      </c>
      <c r="AA701" s="210"/>
      <c r="AB701" s="210"/>
      <c r="AC701" s="210"/>
      <c r="AD701" s="210"/>
      <c r="AE701" s="210"/>
      <c r="AF701" s="210"/>
      <c r="AG701" s="210"/>
    </row>
    <row r="702" spans="1:36" s="211" customFormat="1" ht="140.25" customHeight="1">
      <c r="A702" s="55"/>
      <c r="B702" s="56"/>
      <c r="C702" s="766">
        <v>9</v>
      </c>
      <c r="D702" s="495">
        <v>1</v>
      </c>
      <c r="E702" s="389" t="s">
        <v>2419</v>
      </c>
      <c r="F702" s="702" t="s">
        <v>410</v>
      </c>
      <c r="G702" s="137">
        <v>300000</v>
      </c>
      <c r="H702" s="702" t="s">
        <v>525</v>
      </c>
      <c r="I702" s="702" t="s">
        <v>525</v>
      </c>
      <c r="J702" s="702" t="s">
        <v>525</v>
      </c>
      <c r="K702" s="109">
        <v>300000</v>
      </c>
      <c r="L702" s="183">
        <v>500</v>
      </c>
      <c r="M702" s="183" t="s">
        <v>410</v>
      </c>
      <c r="N702" s="183" t="s">
        <v>410</v>
      </c>
      <c r="O702" s="183">
        <v>500</v>
      </c>
      <c r="P702" s="416" t="s">
        <v>847</v>
      </c>
      <c r="Q702" s="416" t="s">
        <v>2420</v>
      </c>
      <c r="R702" s="75">
        <v>21520</v>
      </c>
      <c r="S702" s="416" t="s">
        <v>2422</v>
      </c>
      <c r="T702" s="702" t="s">
        <v>2423</v>
      </c>
      <c r="U702" s="702">
        <v>3</v>
      </c>
      <c r="V702" s="702">
        <v>3.1</v>
      </c>
      <c r="W702" s="702" t="s">
        <v>36</v>
      </c>
      <c r="X702" s="238" t="s">
        <v>221</v>
      </c>
      <c r="Y702" s="416" t="s">
        <v>2424</v>
      </c>
      <c r="AA702" s="210"/>
      <c r="AB702" s="210"/>
      <c r="AC702" s="210"/>
      <c r="AD702" s="210"/>
      <c r="AE702" s="210"/>
      <c r="AF702" s="210"/>
      <c r="AG702" s="210"/>
    </row>
    <row r="703" spans="1:36" s="211" customFormat="1" ht="139.5" customHeight="1">
      <c r="A703" s="55"/>
      <c r="B703" s="56"/>
      <c r="C703" s="766">
        <v>10</v>
      </c>
      <c r="D703" s="495">
        <v>2</v>
      </c>
      <c r="E703" s="389" t="s">
        <v>2425</v>
      </c>
      <c r="F703" s="702" t="s">
        <v>410</v>
      </c>
      <c r="G703" s="137">
        <v>20000</v>
      </c>
      <c r="H703" s="702" t="s">
        <v>525</v>
      </c>
      <c r="I703" s="702" t="s">
        <v>525</v>
      </c>
      <c r="J703" s="702" t="s">
        <v>525</v>
      </c>
      <c r="K703" s="109">
        <v>20000</v>
      </c>
      <c r="L703" s="183">
        <v>10</v>
      </c>
      <c r="M703" s="183">
        <v>20</v>
      </c>
      <c r="N703" s="183" t="s">
        <v>525</v>
      </c>
      <c r="O703" s="183">
        <v>30</v>
      </c>
      <c r="P703" s="416" t="s">
        <v>847</v>
      </c>
      <c r="Q703" s="416" t="s">
        <v>322</v>
      </c>
      <c r="R703" s="75" t="s">
        <v>1162</v>
      </c>
      <c r="S703" s="416" t="s">
        <v>2426</v>
      </c>
      <c r="T703" s="702" t="s">
        <v>2427</v>
      </c>
      <c r="U703" s="702">
        <v>3</v>
      </c>
      <c r="V703" s="702">
        <v>3.1</v>
      </c>
      <c r="W703" s="702" t="s">
        <v>36</v>
      </c>
      <c r="X703" s="238" t="s">
        <v>221</v>
      </c>
      <c r="Y703" s="416" t="s">
        <v>2424</v>
      </c>
      <c r="AA703" s="210"/>
      <c r="AB703" s="210"/>
      <c r="AC703" s="210"/>
      <c r="AD703" s="210"/>
      <c r="AE703" s="210"/>
      <c r="AF703" s="210"/>
      <c r="AG703" s="210"/>
    </row>
    <row r="704" spans="1:36" s="211" customFormat="1" ht="147" customHeight="1">
      <c r="A704" s="55"/>
      <c r="B704" s="56"/>
      <c r="C704" s="766">
        <v>11</v>
      </c>
      <c r="D704" s="495">
        <v>3</v>
      </c>
      <c r="E704" s="389" t="s">
        <v>2428</v>
      </c>
      <c r="F704" s="702" t="s">
        <v>410</v>
      </c>
      <c r="G704" s="137">
        <v>1000000</v>
      </c>
      <c r="H704" s="702" t="s">
        <v>525</v>
      </c>
      <c r="I704" s="702" t="s">
        <v>525</v>
      </c>
      <c r="J704" s="702" t="s">
        <v>525</v>
      </c>
      <c r="K704" s="109">
        <v>1000000</v>
      </c>
      <c r="L704" s="183" t="s">
        <v>410</v>
      </c>
      <c r="M704" s="183" t="s">
        <v>410</v>
      </c>
      <c r="N704" s="183">
        <v>70</v>
      </c>
      <c r="O704" s="183">
        <v>70</v>
      </c>
      <c r="P704" s="416" t="s">
        <v>847</v>
      </c>
      <c r="Q704" s="416" t="s">
        <v>322</v>
      </c>
      <c r="R704" s="75">
        <v>21520</v>
      </c>
      <c r="S704" s="416" t="s">
        <v>2422</v>
      </c>
      <c r="T704" s="702" t="s">
        <v>2423</v>
      </c>
      <c r="U704" s="702">
        <v>3</v>
      </c>
      <c r="V704" s="702">
        <v>3.1</v>
      </c>
      <c r="W704" s="702" t="s">
        <v>36</v>
      </c>
      <c r="X704" s="238" t="s">
        <v>221</v>
      </c>
      <c r="Y704" s="416" t="s">
        <v>2424</v>
      </c>
      <c r="AA704" s="210"/>
      <c r="AB704" s="210"/>
      <c r="AC704" s="210"/>
      <c r="AD704" s="210"/>
      <c r="AE704" s="210"/>
      <c r="AF704" s="210"/>
      <c r="AG704" s="210"/>
    </row>
    <row r="705" spans="1:33" s="211" customFormat="1" ht="139.5" customHeight="1">
      <c r="A705" s="55"/>
      <c r="B705" s="56"/>
      <c r="C705" s="766">
        <v>12</v>
      </c>
      <c r="D705" s="488">
        <v>9</v>
      </c>
      <c r="E705" s="497" t="s">
        <v>2429</v>
      </c>
      <c r="F705" s="821" t="s">
        <v>410</v>
      </c>
      <c r="G705" s="822" t="s">
        <v>410</v>
      </c>
      <c r="H705" s="702" t="s">
        <v>410</v>
      </c>
      <c r="I705" s="702" t="s">
        <v>525</v>
      </c>
      <c r="J705" s="110">
        <v>400000</v>
      </c>
      <c r="K705" s="109">
        <v>400000</v>
      </c>
      <c r="L705" s="183">
        <v>100</v>
      </c>
      <c r="M705" s="448" t="s">
        <v>410</v>
      </c>
      <c r="N705" s="448" t="s">
        <v>410</v>
      </c>
      <c r="O705" s="448">
        <v>100</v>
      </c>
      <c r="P705" s="415" t="s">
        <v>847</v>
      </c>
      <c r="Q705" s="415" t="s">
        <v>322</v>
      </c>
      <c r="R705" s="57" t="s">
        <v>3750</v>
      </c>
      <c r="S705" s="416" t="s">
        <v>2422</v>
      </c>
      <c r="T705" s="57" t="s">
        <v>2423</v>
      </c>
      <c r="U705" s="57">
        <v>3</v>
      </c>
      <c r="V705" s="57">
        <v>3.1</v>
      </c>
      <c r="W705" s="57" t="s">
        <v>36</v>
      </c>
      <c r="X705" s="238" t="s">
        <v>221</v>
      </c>
      <c r="Y705" s="416" t="s">
        <v>2424</v>
      </c>
      <c r="Z705" s="1569" t="s">
        <v>3442</v>
      </c>
      <c r="AA705" s="210"/>
      <c r="AB705" s="210"/>
      <c r="AC705" s="210"/>
      <c r="AD705" s="210"/>
      <c r="AE705" s="210"/>
      <c r="AF705" s="210"/>
      <c r="AG705" s="210"/>
    </row>
    <row r="706" spans="1:33" s="213" customFormat="1" ht="93.75" customHeight="1">
      <c r="A706" s="55"/>
      <c r="B706" s="56"/>
      <c r="C706" s="766">
        <v>13</v>
      </c>
      <c r="D706" s="495">
        <v>4</v>
      </c>
      <c r="E706" s="389" t="s">
        <v>2431</v>
      </c>
      <c r="F706" s="702" t="s">
        <v>410</v>
      </c>
      <c r="G706" s="137">
        <v>30000</v>
      </c>
      <c r="H706" s="702" t="s">
        <v>525</v>
      </c>
      <c r="I706" s="702" t="s">
        <v>525</v>
      </c>
      <c r="J706" s="702" t="s">
        <v>525</v>
      </c>
      <c r="K706" s="109">
        <f t="shared" ref="K706:K714" si="134">SUM(F706,G706,H706,I706,J706)</f>
        <v>30000</v>
      </c>
      <c r="L706" s="183">
        <v>25</v>
      </c>
      <c r="M706" s="183">
        <v>15</v>
      </c>
      <c r="N706" s="183" t="s">
        <v>525</v>
      </c>
      <c r="O706" s="183">
        <v>40</v>
      </c>
      <c r="P706" s="416" t="s">
        <v>391</v>
      </c>
      <c r="Q706" s="416" t="s">
        <v>1371</v>
      </c>
      <c r="R706" s="75" t="s">
        <v>1220</v>
      </c>
      <c r="S706" s="416" t="s">
        <v>2432</v>
      </c>
      <c r="T706" s="702" t="s">
        <v>2433</v>
      </c>
      <c r="U706" s="40">
        <v>3</v>
      </c>
      <c r="V706" s="40">
        <v>3.1</v>
      </c>
      <c r="W706" s="40" t="s">
        <v>36</v>
      </c>
      <c r="X706" s="238" t="s">
        <v>221</v>
      </c>
      <c r="Y706" s="416" t="s">
        <v>2424</v>
      </c>
      <c r="AA706" s="212"/>
      <c r="AB706" s="212"/>
      <c r="AC706" s="212"/>
      <c r="AD706" s="212"/>
      <c r="AE706" s="212"/>
      <c r="AF706" s="212"/>
      <c r="AG706" s="212"/>
    </row>
    <row r="707" spans="1:33" s="211" customFormat="1" ht="147" customHeight="1">
      <c r="A707" s="55"/>
      <c r="B707" s="56"/>
      <c r="C707" s="766">
        <v>14</v>
      </c>
      <c r="D707" s="495">
        <v>7</v>
      </c>
      <c r="E707" s="454" t="s">
        <v>2449</v>
      </c>
      <c r="F707" s="48"/>
      <c r="G707" s="137">
        <v>150000</v>
      </c>
      <c r="H707" s="161">
        <v>0</v>
      </c>
      <c r="I707" s="161">
        <v>0</v>
      </c>
      <c r="J707" s="161">
        <v>0</v>
      </c>
      <c r="K707" s="54">
        <f t="shared" si="134"/>
        <v>150000</v>
      </c>
      <c r="L707" s="433">
        <v>0</v>
      </c>
      <c r="M707" s="433">
        <v>0</v>
      </c>
      <c r="N707" s="433">
        <v>0</v>
      </c>
      <c r="O707" s="433">
        <v>0</v>
      </c>
      <c r="P707" s="415" t="s">
        <v>847</v>
      </c>
      <c r="Q707" s="415" t="s">
        <v>322</v>
      </c>
      <c r="R707" s="1792">
        <v>21582</v>
      </c>
      <c r="S707" s="416" t="s">
        <v>2450</v>
      </c>
      <c r="T707" s="40" t="s">
        <v>2446</v>
      </c>
      <c r="U707" s="40">
        <v>3</v>
      </c>
      <c r="V707" s="40">
        <v>3.1</v>
      </c>
      <c r="W707" s="40" t="s">
        <v>36</v>
      </c>
      <c r="X707" s="238" t="s">
        <v>221</v>
      </c>
      <c r="Y707" s="416" t="s">
        <v>2444</v>
      </c>
      <c r="AA707" s="210"/>
      <c r="AB707" s="210"/>
      <c r="AC707" s="210"/>
      <c r="AD707" s="210"/>
      <c r="AE707" s="210"/>
      <c r="AF707" s="210"/>
      <c r="AG707" s="210"/>
    </row>
    <row r="708" spans="1:33" s="211" customFormat="1" ht="139.5" customHeight="1">
      <c r="A708" s="55"/>
      <c r="B708" s="56"/>
      <c r="C708" s="766">
        <v>15</v>
      </c>
      <c r="D708" s="522">
        <v>1</v>
      </c>
      <c r="E708" s="478" t="s">
        <v>2530</v>
      </c>
      <c r="F708" s="130">
        <v>64800</v>
      </c>
      <c r="G708" s="193">
        <v>0</v>
      </c>
      <c r="H708" s="54">
        <v>0</v>
      </c>
      <c r="I708" s="54">
        <v>0</v>
      </c>
      <c r="J708" s="54">
        <v>0</v>
      </c>
      <c r="K708" s="54">
        <f t="shared" si="134"/>
        <v>64800</v>
      </c>
      <c r="L708" s="431"/>
      <c r="M708" s="435">
        <v>1200</v>
      </c>
      <c r="N708" s="435">
        <v>0</v>
      </c>
      <c r="O708" s="435">
        <f>SUM(L708,M708,N708)</f>
        <v>1200</v>
      </c>
      <c r="P708" s="49" t="s">
        <v>847</v>
      </c>
      <c r="Q708" s="49" t="s">
        <v>2531</v>
      </c>
      <c r="R708" s="702" t="s">
        <v>2532</v>
      </c>
      <c r="S708" s="416" t="s">
        <v>2533</v>
      </c>
      <c r="T708" s="702" t="s">
        <v>2534</v>
      </c>
      <c r="U708" s="40">
        <v>3</v>
      </c>
      <c r="V708" s="40">
        <v>3.1</v>
      </c>
      <c r="W708" s="40" t="s">
        <v>36</v>
      </c>
      <c r="X708" s="238" t="s">
        <v>221</v>
      </c>
      <c r="Y708" s="416" t="s">
        <v>2529</v>
      </c>
      <c r="AA708" s="210"/>
      <c r="AB708" s="210"/>
      <c r="AC708" s="210"/>
      <c r="AD708" s="210"/>
      <c r="AE708" s="210"/>
      <c r="AF708" s="210"/>
      <c r="AG708" s="210"/>
    </row>
    <row r="709" spans="1:33" s="211" customFormat="1" ht="46.5">
      <c r="A709" s="55"/>
      <c r="B709" s="56"/>
      <c r="C709" s="766">
        <v>16</v>
      </c>
      <c r="D709" s="489">
        <v>19</v>
      </c>
      <c r="E709" s="482" t="s">
        <v>2552</v>
      </c>
      <c r="F709" s="130">
        <v>35000</v>
      </c>
      <c r="G709" s="1155">
        <v>0</v>
      </c>
      <c r="H709" s="1155">
        <v>0</v>
      </c>
      <c r="I709" s="1155">
        <v>0</v>
      </c>
      <c r="J709" s="1155">
        <v>0</v>
      </c>
      <c r="K709" s="125">
        <f t="shared" si="134"/>
        <v>35000</v>
      </c>
      <c r="L709" s="448"/>
      <c r="M709" s="448"/>
      <c r="N709" s="448"/>
      <c r="O709" s="448"/>
      <c r="P709" s="416"/>
      <c r="Q709" s="416"/>
      <c r="R709" s="57" t="s">
        <v>3725</v>
      </c>
      <c r="S709" s="416" t="s">
        <v>2553</v>
      </c>
      <c r="T709" s="40" t="s">
        <v>2554</v>
      </c>
      <c r="U709" s="57">
        <v>3</v>
      </c>
      <c r="V709" s="57">
        <v>3.1</v>
      </c>
      <c r="W709" s="57" t="s">
        <v>36</v>
      </c>
      <c r="X709" s="238" t="s">
        <v>221</v>
      </c>
      <c r="Y709" s="416" t="s">
        <v>2555</v>
      </c>
      <c r="AA709" s="210"/>
      <c r="AB709" s="210"/>
      <c r="AC709" s="210"/>
      <c r="AD709" s="210"/>
      <c r="AE709" s="210"/>
      <c r="AF709" s="210"/>
      <c r="AG709" s="210"/>
    </row>
    <row r="710" spans="1:33" s="1046" customFormat="1" ht="139.5">
      <c r="A710" s="1041"/>
      <c r="B710" s="1042"/>
      <c r="C710" s="1147"/>
      <c r="D710" s="1130"/>
      <c r="E710" s="1156" t="s">
        <v>2728</v>
      </c>
      <c r="F710" s="1157">
        <v>9000</v>
      </c>
      <c r="G710" s="1155">
        <v>0</v>
      </c>
      <c r="H710" s="1155">
        <v>0</v>
      </c>
      <c r="I710" s="1155">
        <v>0</v>
      </c>
      <c r="J710" s="1155">
        <v>0</v>
      </c>
      <c r="K710" s="1084">
        <f t="shared" si="134"/>
        <v>9000</v>
      </c>
      <c r="L710" s="1837">
        <v>5</v>
      </c>
      <c r="M710" s="1837">
        <v>1</v>
      </c>
      <c r="N710" s="1837">
        <v>5</v>
      </c>
      <c r="O710" s="1837">
        <f t="shared" ref="O710:O713" si="135">SUM(L710:N710)</f>
        <v>11</v>
      </c>
      <c r="P710" s="416" t="s">
        <v>3726</v>
      </c>
      <c r="Q710" s="416" t="s">
        <v>3727</v>
      </c>
      <c r="R710" s="1044">
        <v>21459</v>
      </c>
      <c r="S710" s="1087"/>
      <c r="T710" s="106"/>
      <c r="U710" s="106">
        <v>3</v>
      </c>
      <c r="V710" s="106">
        <v>3.1</v>
      </c>
      <c r="W710" s="106" t="s">
        <v>36</v>
      </c>
      <c r="X710" s="844" t="s">
        <v>221</v>
      </c>
      <c r="Y710" s="657" t="s">
        <v>2555</v>
      </c>
      <c r="AA710" s="1047"/>
      <c r="AB710" s="1047"/>
      <c r="AC710" s="1047"/>
      <c r="AD710" s="1047"/>
      <c r="AE710" s="1047"/>
      <c r="AF710" s="1047"/>
      <c r="AG710" s="1047"/>
    </row>
    <row r="711" spans="1:33" s="1046" customFormat="1" ht="139.5">
      <c r="A711" s="1041"/>
      <c r="B711" s="1042"/>
      <c r="C711" s="1147"/>
      <c r="D711" s="1130"/>
      <c r="E711" s="1156" t="s">
        <v>2716</v>
      </c>
      <c r="F711" s="1157">
        <v>9000</v>
      </c>
      <c r="G711" s="1155">
        <v>0</v>
      </c>
      <c r="H711" s="1155">
        <v>0</v>
      </c>
      <c r="I711" s="1155">
        <v>0</v>
      </c>
      <c r="J711" s="1155">
        <v>0</v>
      </c>
      <c r="K711" s="1084">
        <f t="shared" si="134"/>
        <v>9000</v>
      </c>
      <c r="L711" s="1837">
        <v>5</v>
      </c>
      <c r="M711" s="1837">
        <v>1</v>
      </c>
      <c r="N711" s="1837">
        <v>4</v>
      </c>
      <c r="O711" s="1837">
        <f t="shared" si="135"/>
        <v>10</v>
      </c>
      <c r="P711" s="416" t="s">
        <v>3726</v>
      </c>
      <c r="Q711" s="416" t="s">
        <v>3727</v>
      </c>
      <c r="R711" s="1044">
        <v>21551</v>
      </c>
      <c r="S711" s="1087"/>
      <c r="T711" s="106"/>
      <c r="U711" s="106">
        <v>3</v>
      </c>
      <c r="V711" s="106">
        <v>3.1</v>
      </c>
      <c r="W711" s="106" t="s">
        <v>36</v>
      </c>
      <c r="X711" s="844" t="s">
        <v>221</v>
      </c>
      <c r="Y711" s="657" t="s">
        <v>2555</v>
      </c>
      <c r="AA711" s="1047"/>
      <c r="AB711" s="1047"/>
      <c r="AC711" s="1047"/>
      <c r="AD711" s="1047"/>
      <c r="AE711" s="1047"/>
      <c r="AF711" s="1047"/>
      <c r="AG711" s="1047"/>
    </row>
    <row r="712" spans="1:33" s="1046" customFormat="1" ht="139.5">
      <c r="A712" s="1041"/>
      <c r="B712" s="1042"/>
      <c r="C712" s="1147"/>
      <c r="D712" s="1130"/>
      <c r="E712" s="1156" t="s">
        <v>2729</v>
      </c>
      <c r="F712" s="1157">
        <v>9000</v>
      </c>
      <c r="G712" s="1155">
        <v>0</v>
      </c>
      <c r="H712" s="1155">
        <v>0</v>
      </c>
      <c r="I712" s="1155">
        <v>0</v>
      </c>
      <c r="J712" s="1155">
        <v>0</v>
      </c>
      <c r="K712" s="1084">
        <f t="shared" si="134"/>
        <v>9000</v>
      </c>
      <c r="L712" s="1837">
        <v>5</v>
      </c>
      <c r="M712" s="1837">
        <v>1</v>
      </c>
      <c r="N712" s="1837">
        <v>4</v>
      </c>
      <c r="O712" s="1837">
        <f t="shared" si="135"/>
        <v>10</v>
      </c>
      <c r="P712" s="416" t="s">
        <v>3726</v>
      </c>
      <c r="Q712" s="416" t="s">
        <v>3727</v>
      </c>
      <c r="R712" s="1044">
        <v>21641</v>
      </c>
      <c r="S712" s="1087"/>
      <c r="T712" s="106"/>
      <c r="U712" s="106">
        <v>3</v>
      </c>
      <c r="V712" s="106">
        <v>3.1</v>
      </c>
      <c r="W712" s="106" t="s">
        <v>36</v>
      </c>
      <c r="X712" s="844" t="s">
        <v>221</v>
      </c>
      <c r="Y712" s="657" t="s">
        <v>2555</v>
      </c>
      <c r="AA712" s="1047"/>
      <c r="AB712" s="1047"/>
      <c r="AC712" s="1047"/>
      <c r="AD712" s="1047"/>
      <c r="AE712" s="1047"/>
      <c r="AF712" s="1047"/>
      <c r="AG712" s="1047"/>
    </row>
    <row r="713" spans="1:33" s="1046" customFormat="1" ht="139.5">
      <c r="A713" s="1041"/>
      <c r="B713" s="1042"/>
      <c r="C713" s="1147"/>
      <c r="D713" s="1130"/>
      <c r="E713" s="1156" t="s">
        <v>2730</v>
      </c>
      <c r="F713" s="1157">
        <v>8000</v>
      </c>
      <c r="G713" s="1155">
        <v>0</v>
      </c>
      <c r="H713" s="1155">
        <v>0</v>
      </c>
      <c r="I713" s="1155">
        <v>0</v>
      </c>
      <c r="J713" s="1155">
        <v>0</v>
      </c>
      <c r="K713" s="1084">
        <f t="shared" si="134"/>
        <v>8000</v>
      </c>
      <c r="L713" s="1837">
        <v>5</v>
      </c>
      <c r="M713" s="1837">
        <v>1</v>
      </c>
      <c r="N713" s="1837">
        <v>4</v>
      </c>
      <c r="O713" s="1837">
        <f t="shared" si="135"/>
        <v>10</v>
      </c>
      <c r="P713" s="416" t="s">
        <v>3726</v>
      </c>
      <c r="Q713" s="416" t="s">
        <v>3727</v>
      </c>
      <c r="R713" s="1044">
        <v>21732</v>
      </c>
      <c r="S713" s="1087"/>
      <c r="T713" s="106"/>
      <c r="U713" s="106">
        <v>3</v>
      </c>
      <c r="V713" s="106">
        <v>3.1</v>
      </c>
      <c r="W713" s="106" t="s">
        <v>36</v>
      </c>
      <c r="X713" s="844" t="s">
        <v>221</v>
      </c>
      <c r="Y713" s="657" t="s">
        <v>2555</v>
      </c>
      <c r="AA713" s="1047"/>
      <c r="AB713" s="1047"/>
      <c r="AC713" s="1047"/>
      <c r="AD713" s="1047"/>
      <c r="AE713" s="1047"/>
      <c r="AF713" s="1047"/>
      <c r="AG713" s="1047"/>
    </row>
    <row r="714" spans="1:33" s="211" customFormat="1" ht="116.25" customHeight="1">
      <c r="A714" s="1033"/>
      <c r="B714" s="1034"/>
      <c r="C714" s="769">
        <v>17</v>
      </c>
      <c r="D714" s="1016">
        <v>21</v>
      </c>
      <c r="E714" s="1159" t="s">
        <v>2616</v>
      </c>
      <c r="F714" s="917"/>
      <c r="G714" s="920"/>
      <c r="H714" s="920"/>
      <c r="I714" s="977">
        <v>50000</v>
      </c>
      <c r="J714" s="920"/>
      <c r="K714" s="1160">
        <f t="shared" si="134"/>
        <v>50000</v>
      </c>
      <c r="L714" s="1161">
        <v>30</v>
      </c>
      <c r="M714" s="1161">
        <v>5</v>
      </c>
      <c r="N714" s="1161">
        <v>300</v>
      </c>
      <c r="O714" s="1161">
        <f>SUM(L714:N714)</f>
        <v>335</v>
      </c>
      <c r="P714" s="920" t="s">
        <v>847</v>
      </c>
      <c r="Q714" s="920" t="s">
        <v>2617</v>
      </c>
      <c r="R714" s="1008" t="s">
        <v>2618</v>
      </c>
      <c r="S714" s="921" t="s">
        <v>2619</v>
      </c>
      <c r="T714" s="861" t="s">
        <v>2595</v>
      </c>
      <c r="U714" s="861">
        <v>3</v>
      </c>
      <c r="V714" s="861">
        <v>3.1</v>
      </c>
      <c r="W714" s="861" t="s">
        <v>36</v>
      </c>
      <c r="X714" s="956" t="s">
        <v>221</v>
      </c>
      <c r="Y714" s="921" t="s">
        <v>2555</v>
      </c>
      <c r="AA714" s="210"/>
      <c r="AB714" s="210"/>
      <c r="AC714" s="210"/>
      <c r="AD714" s="210"/>
      <c r="AE714" s="210"/>
      <c r="AF714" s="210"/>
      <c r="AG714" s="210"/>
    </row>
    <row r="715" spans="1:33" s="211" customFormat="1" ht="46.5" customHeight="1">
      <c r="A715" s="292"/>
      <c r="B715" s="293"/>
      <c r="C715" s="572" t="s">
        <v>23</v>
      </c>
      <c r="D715" s="484" t="s">
        <v>980</v>
      </c>
      <c r="E715" s="485" t="s">
        <v>981</v>
      </c>
      <c r="F715" s="282">
        <f>SUM(F716,F717,F718,F719,F722,F723,F724,F725,F726)</f>
        <v>111000</v>
      </c>
      <c r="G715" s="282">
        <f t="shared" ref="G715:K715" si="136">SUM(G716,G717,G718,G719,G722,G723,G724,G725,G726)</f>
        <v>915000</v>
      </c>
      <c r="H715" s="282">
        <f t="shared" si="136"/>
        <v>86400</v>
      </c>
      <c r="I715" s="282">
        <f t="shared" si="136"/>
        <v>0</v>
      </c>
      <c r="J715" s="282">
        <f t="shared" si="136"/>
        <v>100000</v>
      </c>
      <c r="K715" s="282">
        <f t="shared" si="136"/>
        <v>1212400</v>
      </c>
      <c r="L715" s="447"/>
      <c r="M715" s="282"/>
      <c r="N715" s="282"/>
      <c r="O715" s="282"/>
      <c r="P715" s="282"/>
      <c r="Q715" s="283"/>
      <c r="R715" s="351"/>
      <c r="S715" s="338"/>
      <c r="T715" s="281"/>
      <c r="U715" s="339"/>
      <c r="V715" s="339"/>
      <c r="W715" s="339"/>
      <c r="X715" s="339"/>
      <c r="Y715" s="682"/>
      <c r="AA715" s="210"/>
      <c r="AB715" s="210"/>
      <c r="AC715" s="210"/>
      <c r="AD715" s="210"/>
      <c r="AE715" s="210"/>
      <c r="AF715" s="210"/>
      <c r="AG715" s="210"/>
    </row>
    <row r="716" spans="1:33" s="211" customFormat="1" ht="139.5" customHeight="1">
      <c r="A716" s="55"/>
      <c r="B716" s="56"/>
      <c r="C716" s="766">
        <v>1</v>
      </c>
      <c r="D716" s="487">
        <v>60</v>
      </c>
      <c r="E716" s="478" t="s">
        <v>321</v>
      </c>
      <c r="F716" s="38">
        <v>0</v>
      </c>
      <c r="G716" s="38">
        <v>0</v>
      </c>
      <c r="H716" s="70">
        <v>86400</v>
      </c>
      <c r="I716" s="38">
        <v>0</v>
      </c>
      <c r="J716" s="38">
        <v>0</v>
      </c>
      <c r="K716" s="38">
        <v>86400</v>
      </c>
      <c r="L716" s="431">
        <v>10</v>
      </c>
      <c r="M716" s="431">
        <v>26</v>
      </c>
      <c r="N716" s="431">
        <v>200</v>
      </c>
      <c r="O716" s="431">
        <v>236</v>
      </c>
      <c r="P716" s="49" t="s">
        <v>319</v>
      </c>
      <c r="Q716" s="49" t="s">
        <v>322</v>
      </c>
      <c r="R716" s="75">
        <v>21490</v>
      </c>
      <c r="S716" s="416" t="s">
        <v>226</v>
      </c>
      <c r="T716" s="40" t="s">
        <v>227</v>
      </c>
      <c r="U716" s="65">
        <v>3</v>
      </c>
      <c r="V716" s="65">
        <v>3.1</v>
      </c>
      <c r="W716" s="65" t="s">
        <v>980</v>
      </c>
      <c r="X716" s="238"/>
      <c r="Y716" s="658" t="s">
        <v>863</v>
      </c>
      <c r="AA716" s="210"/>
      <c r="AB716" s="210"/>
      <c r="AC716" s="210"/>
      <c r="AD716" s="210"/>
      <c r="AE716" s="210"/>
      <c r="AF716" s="210"/>
      <c r="AG716" s="210"/>
    </row>
    <row r="717" spans="1:33" s="211" customFormat="1" ht="139.5">
      <c r="A717" s="55"/>
      <c r="B717" s="56"/>
      <c r="C717" s="766">
        <v>2</v>
      </c>
      <c r="D717" s="545">
        <v>17</v>
      </c>
      <c r="E717" s="546" t="s">
        <v>983</v>
      </c>
      <c r="F717" s="42">
        <v>61000</v>
      </c>
      <c r="G717" s="42">
        <v>0</v>
      </c>
      <c r="H717" s="196">
        <v>0</v>
      </c>
      <c r="I717" s="196">
        <v>0</v>
      </c>
      <c r="J717" s="196">
        <v>0</v>
      </c>
      <c r="K717" s="38">
        <v>61000</v>
      </c>
      <c r="L717" s="439">
        <v>14</v>
      </c>
      <c r="M717" s="439">
        <v>6</v>
      </c>
      <c r="N717" s="439">
        <v>200</v>
      </c>
      <c r="O717" s="439">
        <v>220</v>
      </c>
      <c r="P717" s="66" t="s">
        <v>984</v>
      </c>
      <c r="Q717" s="66" t="s">
        <v>412</v>
      </c>
      <c r="R717" s="234">
        <v>21520</v>
      </c>
      <c r="S717" s="415" t="s">
        <v>393</v>
      </c>
      <c r="T717" s="65" t="s">
        <v>367</v>
      </c>
      <c r="U717" s="65">
        <v>3</v>
      </c>
      <c r="V717" s="65">
        <v>3.1</v>
      </c>
      <c r="W717" s="65" t="s">
        <v>980</v>
      </c>
      <c r="X717" s="238" t="s">
        <v>394</v>
      </c>
      <c r="Y717" s="658" t="s">
        <v>368</v>
      </c>
      <c r="AA717" s="210"/>
      <c r="AB717" s="210"/>
      <c r="AC717" s="210"/>
      <c r="AD717" s="210"/>
      <c r="AE717" s="210"/>
      <c r="AF717" s="210"/>
      <c r="AG717" s="210"/>
    </row>
    <row r="718" spans="1:33" s="211" customFormat="1" ht="237" customHeight="1">
      <c r="A718" s="55"/>
      <c r="B718" s="56"/>
      <c r="C718" s="766">
        <v>3</v>
      </c>
      <c r="D718" s="489">
        <v>16</v>
      </c>
      <c r="E718" s="454" t="s">
        <v>1293</v>
      </c>
      <c r="F718" s="54">
        <v>0</v>
      </c>
      <c r="G718" s="113">
        <v>25000</v>
      </c>
      <c r="H718" s="54">
        <v>0</v>
      </c>
      <c r="I718" s="54">
        <v>0</v>
      </c>
      <c r="J718" s="54">
        <v>0</v>
      </c>
      <c r="K718" s="54">
        <f>SUM(F718,G718,H718,I718,J718)</f>
        <v>25000</v>
      </c>
      <c r="L718" s="435">
        <v>150</v>
      </c>
      <c r="M718" s="435">
        <v>30</v>
      </c>
      <c r="N718" s="435">
        <v>20</v>
      </c>
      <c r="O718" s="435">
        <v>200</v>
      </c>
      <c r="P718" s="49" t="s">
        <v>3416</v>
      </c>
      <c r="Q718" s="49" t="s">
        <v>3417</v>
      </c>
      <c r="R718" s="75">
        <v>21610</v>
      </c>
      <c r="S718" s="416" t="s">
        <v>1294</v>
      </c>
      <c r="T718" s="40" t="s">
        <v>1279</v>
      </c>
      <c r="U718" s="65">
        <v>3</v>
      </c>
      <c r="V718" s="65">
        <v>3.1</v>
      </c>
      <c r="W718" s="65" t="s">
        <v>980</v>
      </c>
      <c r="X718" s="238" t="s">
        <v>394</v>
      </c>
      <c r="Y718" s="416" t="s">
        <v>1245</v>
      </c>
      <c r="AA718" s="210"/>
      <c r="AB718" s="210"/>
      <c r="AC718" s="210"/>
      <c r="AD718" s="210"/>
      <c r="AE718" s="210"/>
      <c r="AF718" s="210"/>
      <c r="AG718" s="210"/>
    </row>
    <row r="719" spans="1:33" s="211" customFormat="1" ht="46.5">
      <c r="A719" s="244"/>
      <c r="B719" s="56"/>
      <c r="C719" s="766">
        <v>4</v>
      </c>
      <c r="D719" s="495">
        <v>24</v>
      </c>
      <c r="E719" s="481" t="s">
        <v>746</v>
      </c>
      <c r="F719" s="193">
        <v>0</v>
      </c>
      <c r="G719" s="193">
        <v>0</v>
      </c>
      <c r="H719" s="193">
        <v>0</v>
      </c>
      <c r="I719" s="193">
        <v>0</v>
      </c>
      <c r="J719" s="422">
        <v>100000</v>
      </c>
      <c r="K719" s="423">
        <f>SUM(F719,G719,H719,I719,J719)</f>
        <v>100000</v>
      </c>
      <c r="L719" s="431"/>
      <c r="M719" s="431"/>
      <c r="N719" s="431"/>
      <c r="O719" s="431"/>
      <c r="P719" s="86"/>
      <c r="Q719" s="86"/>
      <c r="R719" s="75"/>
      <c r="S719" s="49">
        <v>7</v>
      </c>
      <c r="T719" s="49" t="s">
        <v>737</v>
      </c>
      <c r="U719" s="65">
        <v>3</v>
      </c>
      <c r="V719" s="65">
        <v>3.1</v>
      </c>
      <c r="W719" s="65" t="s">
        <v>980</v>
      </c>
      <c r="X719" s="238" t="s">
        <v>221</v>
      </c>
      <c r="Y719" s="416" t="s">
        <v>3388</v>
      </c>
      <c r="AA719" s="210"/>
      <c r="AB719" s="210"/>
      <c r="AC719" s="210"/>
      <c r="AD719" s="210"/>
      <c r="AE719" s="210"/>
      <c r="AF719" s="210"/>
      <c r="AG719" s="210"/>
    </row>
    <row r="720" spans="1:33" s="1046" customFormat="1" ht="146.25" customHeight="1">
      <c r="A720" s="1462"/>
      <c r="B720" s="1164"/>
      <c r="C720" s="1924"/>
      <c r="D720" s="1218"/>
      <c r="E720" s="1167" t="s">
        <v>3607</v>
      </c>
      <c r="F720" s="1925">
        <v>0</v>
      </c>
      <c r="G720" s="1925">
        <v>0</v>
      </c>
      <c r="H720" s="1925">
        <v>0</v>
      </c>
      <c r="I720" s="1925">
        <v>0</v>
      </c>
      <c r="J720" s="1926">
        <v>89220</v>
      </c>
      <c r="K720" s="1927">
        <f>SUM(F720,G720,H720,I720,J720)</f>
        <v>89220</v>
      </c>
      <c r="L720" s="1928">
        <v>100</v>
      </c>
      <c r="M720" s="1928">
        <v>6</v>
      </c>
      <c r="N720" s="1928">
        <v>8</v>
      </c>
      <c r="O720" s="1928">
        <v>114</v>
      </c>
      <c r="P720" s="1929" t="s">
        <v>747</v>
      </c>
      <c r="Q720" s="1929" t="s">
        <v>748</v>
      </c>
      <c r="R720" s="1841">
        <v>21490</v>
      </c>
      <c r="S720" s="1174">
        <v>7</v>
      </c>
      <c r="T720" s="1174" t="s">
        <v>737</v>
      </c>
      <c r="U720" s="1928">
        <v>3</v>
      </c>
      <c r="V720" s="1928">
        <v>3.1</v>
      </c>
      <c r="W720" s="1928" t="s">
        <v>980</v>
      </c>
      <c r="X720" s="1175" t="s">
        <v>221</v>
      </c>
      <c r="Y720" s="1173" t="s">
        <v>3388</v>
      </c>
      <c r="AA720" s="1047"/>
      <c r="AB720" s="1047"/>
      <c r="AC720" s="1047"/>
      <c r="AD720" s="1047"/>
      <c r="AE720" s="1047"/>
      <c r="AF720" s="1047"/>
      <c r="AG720" s="1047"/>
    </row>
    <row r="721" spans="1:33" s="1046" customFormat="1" ht="142.5" customHeight="1">
      <c r="A721" s="1651"/>
      <c r="B721" s="1914"/>
      <c r="C721" s="1915"/>
      <c r="D721" s="1916"/>
      <c r="E721" s="1703" t="s">
        <v>3608</v>
      </c>
      <c r="F721" s="1917">
        <v>0</v>
      </c>
      <c r="G721" s="1917">
        <v>0</v>
      </c>
      <c r="H721" s="1917">
        <v>0</v>
      </c>
      <c r="I721" s="1917">
        <v>0</v>
      </c>
      <c r="J721" s="1704">
        <v>10780</v>
      </c>
      <c r="K721" s="1705">
        <f>SUM(F721,G721,H721,I721,J721)</f>
        <v>10780</v>
      </c>
      <c r="L721" s="1918">
        <v>100</v>
      </c>
      <c r="M721" s="1918">
        <v>6</v>
      </c>
      <c r="N721" s="1918">
        <v>8</v>
      </c>
      <c r="O721" s="1918">
        <v>114</v>
      </c>
      <c r="P721" s="1919" t="s">
        <v>747</v>
      </c>
      <c r="Q721" s="1919" t="s">
        <v>748</v>
      </c>
      <c r="R721" s="1920">
        <v>21520</v>
      </c>
      <c r="S721" s="1921">
        <v>7</v>
      </c>
      <c r="T721" s="1921" t="s">
        <v>737</v>
      </c>
      <c r="U721" s="1918">
        <v>3</v>
      </c>
      <c r="V721" s="1918">
        <v>3.1</v>
      </c>
      <c r="W721" s="1918" t="s">
        <v>980</v>
      </c>
      <c r="X721" s="1922" t="s">
        <v>221</v>
      </c>
      <c r="Y721" s="1923" t="s">
        <v>3388</v>
      </c>
      <c r="AA721" s="1047"/>
      <c r="AB721" s="1047"/>
      <c r="AC721" s="1047"/>
      <c r="AD721" s="1047"/>
      <c r="AE721" s="1047"/>
      <c r="AF721" s="1047"/>
      <c r="AG721" s="1047"/>
    </row>
    <row r="722" spans="1:33" s="211" customFormat="1" ht="139.5">
      <c r="A722" s="55"/>
      <c r="B722" s="56"/>
      <c r="C722" s="766">
        <v>5</v>
      </c>
      <c r="D722" s="489">
        <v>10</v>
      </c>
      <c r="E722" s="482" t="s">
        <v>846</v>
      </c>
      <c r="F722" s="42">
        <v>50000</v>
      </c>
      <c r="G722" s="93">
        <v>0</v>
      </c>
      <c r="H722" s="70">
        <v>0</v>
      </c>
      <c r="I722" s="70">
        <v>0</v>
      </c>
      <c r="J722" s="70">
        <v>0</v>
      </c>
      <c r="K722" s="38">
        <v>50000</v>
      </c>
      <c r="L722" s="440">
        <v>300</v>
      </c>
      <c r="M722" s="440">
        <v>7</v>
      </c>
      <c r="N722" s="440">
        <v>0</v>
      </c>
      <c r="O722" s="440">
        <v>307</v>
      </c>
      <c r="P722" s="66" t="s">
        <v>847</v>
      </c>
      <c r="Q722" s="66" t="s">
        <v>322</v>
      </c>
      <c r="R722" s="234">
        <v>21490</v>
      </c>
      <c r="S722" s="415" t="s">
        <v>831</v>
      </c>
      <c r="T722" s="65" t="s">
        <v>832</v>
      </c>
      <c r="U722" s="65">
        <v>3</v>
      </c>
      <c r="V722" s="65">
        <v>3.1</v>
      </c>
      <c r="W722" s="65" t="s">
        <v>980</v>
      </c>
      <c r="X722" s="238" t="s">
        <v>221</v>
      </c>
      <c r="Y722" s="415" t="s">
        <v>3117</v>
      </c>
      <c r="AA722" s="210"/>
      <c r="AB722" s="210"/>
      <c r="AC722" s="210"/>
      <c r="AD722" s="210"/>
      <c r="AE722" s="210"/>
      <c r="AF722" s="210"/>
      <c r="AG722" s="210"/>
    </row>
    <row r="723" spans="1:33" s="211" customFormat="1" ht="162.75">
      <c r="A723" s="55"/>
      <c r="B723" s="56"/>
      <c r="C723" s="766">
        <v>6</v>
      </c>
      <c r="D723" s="495">
        <v>1</v>
      </c>
      <c r="E723" s="389" t="s">
        <v>1394</v>
      </c>
      <c r="F723" s="1140"/>
      <c r="G723" s="137">
        <v>110000</v>
      </c>
      <c r="H723" s="1140"/>
      <c r="I723" s="1140"/>
      <c r="J723" s="1140"/>
      <c r="K723" s="1141">
        <v>110000</v>
      </c>
      <c r="L723" s="435">
        <v>40</v>
      </c>
      <c r="M723" s="435">
        <v>10</v>
      </c>
      <c r="N723" s="435">
        <v>30</v>
      </c>
      <c r="O723" s="435">
        <v>80</v>
      </c>
      <c r="P723" s="190" t="s">
        <v>847</v>
      </c>
      <c r="Q723" s="190" t="s">
        <v>1395</v>
      </c>
      <c r="R723" s="75" t="s">
        <v>3197</v>
      </c>
      <c r="S723" s="416" t="s">
        <v>1396</v>
      </c>
      <c r="T723" s="702" t="s">
        <v>1397</v>
      </c>
      <c r="U723" s="65">
        <v>3</v>
      </c>
      <c r="V723" s="65">
        <v>3.1</v>
      </c>
      <c r="W723" s="65" t="s">
        <v>980</v>
      </c>
      <c r="X723" s="238" t="s">
        <v>221</v>
      </c>
      <c r="Y723" s="416" t="s">
        <v>1367</v>
      </c>
      <c r="AA723" s="1140"/>
      <c r="AB723" s="210"/>
      <c r="AC723" s="210"/>
      <c r="AD723" s="210"/>
      <c r="AE723" s="210"/>
      <c r="AF723" s="210"/>
      <c r="AG723" s="210"/>
    </row>
    <row r="724" spans="1:33" s="211" customFormat="1" ht="162.75">
      <c r="A724" s="55"/>
      <c r="B724" s="56"/>
      <c r="C724" s="766">
        <v>7</v>
      </c>
      <c r="D724" s="495">
        <v>8</v>
      </c>
      <c r="E724" s="454" t="s">
        <v>1398</v>
      </c>
      <c r="F724" s="1140"/>
      <c r="G724" s="137">
        <v>400000</v>
      </c>
      <c r="H724" s="1140"/>
      <c r="I724" s="1140"/>
      <c r="J724" s="1140"/>
      <c r="K724" s="1141">
        <v>400000</v>
      </c>
      <c r="L724" s="435">
        <v>0</v>
      </c>
      <c r="M724" s="435">
        <v>20</v>
      </c>
      <c r="N724" s="435">
        <v>200</v>
      </c>
      <c r="O724" s="435">
        <v>220</v>
      </c>
      <c r="P724" s="190" t="s">
        <v>847</v>
      </c>
      <c r="Q724" s="190" t="s">
        <v>1395</v>
      </c>
      <c r="R724" s="75" t="s">
        <v>3197</v>
      </c>
      <c r="S724" s="416" t="s">
        <v>1391</v>
      </c>
      <c r="T724" s="40" t="s">
        <v>1392</v>
      </c>
      <c r="U724" s="65">
        <v>3</v>
      </c>
      <c r="V724" s="65">
        <v>3.1</v>
      </c>
      <c r="W724" s="65" t="s">
        <v>980</v>
      </c>
      <c r="X724" s="238" t="s">
        <v>221</v>
      </c>
      <c r="Y724" s="416" t="s">
        <v>1367</v>
      </c>
      <c r="AA724" s="1140"/>
      <c r="AB724" s="210"/>
      <c r="AC724" s="210"/>
      <c r="AD724" s="210"/>
      <c r="AE724" s="210"/>
      <c r="AF724" s="210"/>
      <c r="AG724" s="210"/>
    </row>
    <row r="725" spans="1:33" s="211" customFormat="1" ht="217.5" customHeight="1">
      <c r="A725" s="55"/>
      <c r="B725" s="56"/>
      <c r="C725" s="766">
        <v>8</v>
      </c>
      <c r="D725" s="490">
        <v>11</v>
      </c>
      <c r="E725" s="514" t="s">
        <v>1587</v>
      </c>
      <c r="F725" s="193"/>
      <c r="G725" s="156">
        <v>30000</v>
      </c>
      <c r="H725" s="193"/>
      <c r="I725" s="193"/>
      <c r="J725" s="193"/>
      <c r="K725" s="193">
        <v>30000</v>
      </c>
      <c r="L725" s="1142">
        <v>15</v>
      </c>
      <c r="M725" s="1142">
        <v>10</v>
      </c>
      <c r="N725" s="1142">
        <v>35</v>
      </c>
      <c r="O725" s="1142">
        <v>60</v>
      </c>
      <c r="P725" s="166" t="s">
        <v>3751</v>
      </c>
      <c r="Q725" s="166" t="s">
        <v>3283</v>
      </c>
      <c r="R725" s="75">
        <v>21490</v>
      </c>
      <c r="S725" s="1143" t="s">
        <v>1504</v>
      </c>
      <c r="T725" s="154" t="s">
        <v>1505</v>
      </c>
      <c r="U725" s="65">
        <v>3</v>
      </c>
      <c r="V725" s="65">
        <v>3.1</v>
      </c>
      <c r="W725" s="65" t="s">
        <v>980</v>
      </c>
      <c r="X725" s="238" t="s">
        <v>221</v>
      </c>
      <c r="Y725" s="415" t="s">
        <v>1434</v>
      </c>
      <c r="AA725" s="74"/>
      <c r="AB725" s="210"/>
      <c r="AC725" s="210"/>
      <c r="AD725" s="210"/>
      <c r="AE725" s="210"/>
      <c r="AF725" s="210"/>
      <c r="AG725" s="210"/>
    </row>
    <row r="726" spans="1:33" s="211" customFormat="1" ht="46.5" customHeight="1">
      <c r="A726" s="55"/>
      <c r="B726" s="56"/>
      <c r="C726" s="766">
        <v>9</v>
      </c>
      <c r="D726" s="495">
        <v>7</v>
      </c>
      <c r="E726" s="454" t="s">
        <v>1906</v>
      </c>
      <c r="F726" s="48"/>
      <c r="G726" s="137">
        <v>350000</v>
      </c>
      <c r="H726" s="48"/>
      <c r="I726" s="48"/>
      <c r="J726" s="48"/>
      <c r="K726" s="47">
        <v>350000</v>
      </c>
      <c r="L726" s="431"/>
      <c r="M726" s="431"/>
      <c r="N726" s="431"/>
      <c r="O726" s="431"/>
      <c r="P726" s="49"/>
      <c r="Q726" s="49"/>
      <c r="R726" s="702"/>
      <c r="S726" s="416"/>
      <c r="T726" s="40"/>
      <c r="U726" s="65">
        <v>3</v>
      </c>
      <c r="V726" s="65">
        <v>3.1</v>
      </c>
      <c r="W726" s="65" t="s">
        <v>980</v>
      </c>
      <c r="X726" s="238" t="s">
        <v>221</v>
      </c>
      <c r="Y726" s="416" t="s">
        <v>1872</v>
      </c>
      <c r="AA726" s="210"/>
      <c r="AB726" s="210"/>
      <c r="AC726" s="210"/>
      <c r="AD726" s="210"/>
      <c r="AE726" s="210"/>
      <c r="AF726" s="210"/>
      <c r="AG726" s="210"/>
    </row>
    <row r="727" spans="1:33" s="1046" customFormat="1" ht="135" customHeight="1">
      <c r="A727" s="1041"/>
      <c r="B727" s="1042"/>
      <c r="C727" s="1147"/>
      <c r="D727" s="1148"/>
      <c r="E727" s="1131" t="s">
        <v>2724</v>
      </c>
      <c r="F727" s="664"/>
      <c r="G727" s="1149">
        <v>50000</v>
      </c>
      <c r="H727" s="664"/>
      <c r="I727" s="664"/>
      <c r="J727" s="664"/>
      <c r="K727" s="1090">
        <f>SUM(F727,G727,H727,I727,J727)</f>
        <v>50000</v>
      </c>
      <c r="L727" s="655">
        <v>0</v>
      </c>
      <c r="M727" s="655">
        <v>0</v>
      </c>
      <c r="N727" s="655">
        <v>100</v>
      </c>
      <c r="O727" s="655">
        <f>SUM(L727:N727)</f>
        <v>100</v>
      </c>
      <c r="P727" s="77" t="s">
        <v>411</v>
      </c>
      <c r="Q727" s="77" t="s">
        <v>320</v>
      </c>
      <c r="R727" s="1076">
        <v>21490</v>
      </c>
      <c r="S727" s="657" t="s">
        <v>1907</v>
      </c>
      <c r="T727" s="656" t="s">
        <v>1908</v>
      </c>
      <c r="U727" s="663">
        <v>3</v>
      </c>
      <c r="V727" s="663">
        <v>3.1</v>
      </c>
      <c r="W727" s="663" t="s">
        <v>980</v>
      </c>
      <c r="X727" s="844" t="s">
        <v>221</v>
      </c>
      <c r="Y727" s="657" t="s">
        <v>1872</v>
      </c>
      <c r="AA727" s="1047"/>
      <c r="AB727" s="1047"/>
      <c r="AC727" s="1047"/>
      <c r="AD727" s="1047"/>
      <c r="AE727" s="1047"/>
      <c r="AF727" s="1047"/>
      <c r="AG727" s="1047"/>
    </row>
    <row r="728" spans="1:33" s="1046" customFormat="1" ht="135">
      <c r="A728" s="1041"/>
      <c r="B728" s="1042"/>
      <c r="C728" s="1147"/>
      <c r="D728" s="1148"/>
      <c r="E728" s="1131" t="s">
        <v>2725</v>
      </c>
      <c r="F728" s="664"/>
      <c r="G728" s="1149">
        <v>300000</v>
      </c>
      <c r="H728" s="664"/>
      <c r="I728" s="664"/>
      <c r="J728" s="664"/>
      <c r="K728" s="1090">
        <f>SUM(F728,G728,H728,I728,J728)</f>
        <v>300000</v>
      </c>
      <c r="L728" s="655">
        <v>0</v>
      </c>
      <c r="M728" s="655">
        <v>0</v>
      </c>
      <c r="N728" s="655">
        <v>2000</v>
      </c>
      <c r="O728" s="655">
        <f>SUM(L728:N728)</f>
        <v>2000</v>
      </c>
      <c r="P728" s="77" t="s">
        <v>411</v>
      </c>
      <c r="Q728" s="77" t="s">
        <v>320</v>
      </c>
      <c r="R728" s="78" t="s">
        <v>1945</v>
      </c>
      <c r="S728" s="657" t="s">
        <v>1907</v>
      </c>
      <c r="T728" s="656" t="s">
        <v>1908</v>
      </c>
      <c r="U728" s="663">
        <v>3</v>
      </c>
      <c r="V728" s="663">
        <v>3.1</v>
      </c>
      <c r="W728" s="663" t="s">
        <v>980</v>
      </c>
      <c r="X728" s="844" t="s">
        <v>221</v>
      </c>
      <c r="Y728" s="657" t="s">
        <v>1872</v>
      </c>
      <c r="AA728" s="1047"/>
      <c r="AB728" s="1047"/>
      <c r="AC728" s="1047"/>
      <c r="AD728" s="1047"/>
      <c r="AE728" s="1047"/>
      <c r="AF728" s="1047"/>
      <c r="AG728" s="1047"/>
    </row>
    <row r="729" spans="1:33" s="213" customFormat="1" ht="46.5" customHeight="1">
      <c r="A729" s="292"/>
      <c r="B729" s="293"/>
      <c r="C729" s="572" t="s">
        <v>28</v>
      </c>
      <c r="D729" s="484" t="s">
        <v>64</v>
      </c>
      <c r="E729" s="485" t="s">
        <v>65</v>
      </c>
      <c r="F729" s="340">
        <f>SUM(F730,F731,F732,F733,F734,F735)</f>
        <v>25000</v>
      </c>
      <c r="G729" s="340">
        <f t="shared" ref="G729:K729" si="137">SUM(G730,G731,G732,G733,G734,G735)</f>
        <v>100000</v>
      </c>
      <c r="H729" s="340">
        <f t="shared" si="137"/>
        <v>0</v>
      </c>
      <c r="I729" s="340">
        <f t="shared" si="137"/>
        <v>0</v>
      </c>
      <c r="J729" s="340">
        <f t="shared" si="137"/>
        <v>10000</v>
      </c>
      <c r="K729" s="340">
        <f t="shared" si="137"/>
        <v>135000</v>
      </c>
      <c r="L729" s="447"/>
      <c r="M729" s="282"/>
      <c r="N729" s="282"/>
      <c r="O729" s="282"/>
      <c r="P729" s="282"/>
      <c r="Q729" s="283"/>
      <c r="R729" s="351"/>
      <c r="S729" s="338"/>
      <c r="T729" s="281"/>
      <c r="U729" s="339"/>
      <c r="V729" s="339"/>
      <c r="W729" s="339"/>
      <c r="X729" s="339"/>
      <c r="Y729" s="682"/>
      <c r="AA729" s="212"/>
      <c r="AB729" s="212"/>
      <c r="AC729" s="212"/>
      <c r="AD729" s="212"/>
      <c r="AE729" s="212"/>
      <c r="AF729" s="212"/>
      <c r="AG729" s="212"/>
    </row>
    <row r="730" spans="1:33" s="211" customFormat="1" ht="166.5" customHeight="1">
      <c r="A730" s="55"/>
      <c r="B730" s="56"/>
      <c r="C730" s="766">
        <v>1</v>
      </c>
      <c r="D730" s="489">
        <v>1</v>
      </c>
      <c r="E730" s="389" t="s">
        <v>1295</v>
      </c>
      <c r="F730" s="54">
        <v>0</v>
      </c>
      <c r="G730" s="113">
        <v>20000</v>
      </c>
      <c r="H730" s="54">
        <v>0</v>
      </c>
      <c r="I730" s="54">
        <v>0</v>
      </c>
      <c r="J730" s="54">
        <v>0</v>
      </c>
      <c r="K730" s="54">
        <v>20000</v>
      </c>
      <c r="L730" s="435">
        <v>70</v>
      </c>
      <c r="M730" s="435">
        <v>30</v>
      </c>
      <c r="N730" s="435">
        <v>400</v>
      </c>
      <c r="O730" s="435">
        <v>500</v>
      </c>
      <c r="P730" s="49" t="s">
        <v>1296</v>
      </c>
      <c r="Q730" s="49" t="s">
        <v>1297</v>
      </c>
      <c r="R730" s="75">
        <v>21763</v>
      </c>
      <c r="S730" s="416" t="s">
        <v>1298</v>
      </c>
      <c r="T730" s="40" t="s">
        <v>1277</v>
      </c>
      <c r="U730" s="40">
        <v>3</v>
      </c>
      <c r="V730" s="40">
        <v>3.1</v>
      </c>
      <c r="W730" s="40" t="s">
        <v>64</v>
      </c>
      <c r="X730" s="238" t="s">
        <v>394</v>
      </c>
      <c r="Y730" s="416" t="s">
        <v>1245</v>
      </c>
      <c r="AA730" s="210"/>
      <c r="AB730" s="210"/>
      <c r="AC730" s="210"/>
      <c r="AD730" s="210"/>
      <c r="AE730" s="210"/>
      <c r="AF730" s="210"/>
      <c r="AG730" s="210"/>
    </row>
    <row r="731" spans="1:33" s="211" customFormat="1" ht="117.75" customHeight="1">
      <c r="A731" s="55"/>
      <c r="B731" s="56"/>
      <c r="C731" s="766">
        <v>2</v>
      </c>
      <c r="D731" s="507">
        <v>11</v>
      </c>
      <c r="E731" s="389" t="s">
        <v>1299</v>
      </c>
      <c r="F731" s="54">
        <v>0</v>
      </c>
      <c r="G731" s="54">
        <v>0</v>
      </c>
      <c r="H731" s="54">
        <v>0</v>
      </c>
      <c r="I731" s="54">
        <v>0</v>
      </c>
      <c r="J731" s="54">
        <v>10000</v>
      </c>
      <c r="K731" s="54">
        <f>SUM(F731,G731,H731,I731,J731)</f>
        <v>10000</v>
      </c>
      <c r="L731" s="435">
        <v>0</v>
      </c>
      <c r="M731" s="435">
        <v>10</v>
      </c>
      <c r="N731" s="435">
        <v>20</v>
      </c>
      <c r="O731" s="435">
        <v>30</v>
      </c>
      <c r="P731" s="49" t="s">
        <v>240</v>
      </c>
      <c r="Q731" s="49" t="s">
        <v>220</v>
      </c>
      <c r="R731" s="75">
        <v>21702</v>
      </c>
      <c r="S731" s="416" t="s">
        <v>1300</v>
      </c>
      <c r="T731" s="40" t="s">
        <v>1301</v>
      </c>
      <c r="U731" s="40">
        <v>3</v>
      </c>
      <c r="V731" s="40">
        <v>3.1</v>
      </c>
      <c r="W731" s="40" t="s">
        <v>64</v>
      </c>
      <c r="X731" s="238"/>
      <c r="Y731" s="416" t="s">
        <v>1245</v>
      </c>
      <c r="AA731" s="210"/>
      <c r="AB731" s="210"/>
      <c r="AC731" s="210"/>
      <c r="AD731" s="210"/>
      <c r="AE731" s="210"/>
      <c r="AF731" s="210"/>
      <c r="AG731" s="210"/>
    </row>
    <row r="732" spans="1:33" s="211" customFormat="1" ht="117.75" customHeight="1">
      <c r="A732" s="55"/>
      <c r="B732" s="56"/>
      <c r="C732" s="766">
        <v>3</v>
      </c>
      <c r="D732" s="502">
        <v>7</v>
      </c>
      <c r="E732" s="454" t="s">
        <v>2170</v>
      </c>
      <c r="F732" s="48"/>
      <c r="G732" s="87">
        <v>10000</v>
      </c>
      <c r="H732" s="48"/>
      <c r="I732" s="48"/>
      <c r="J732" s="48"/>
      <c r="K732" s="47">
        <f>SUM(F732,G732,H732,I732,J732)</f>
        <v>10000</v>
      </c>
      <c r="L732" s="431">
        <v>10</v>
      </c>
      <c r="M732" s="431">
        <v>7</v>
      </c>
      <c r="N732" s="431">
        <v>15</v>
      </c>
      <c r="O732" s="431">
        <v>32</v>
      </c>
      <c r="P732" s="49" t="s">
        <v>240</v>
      </c>
      <c r="Q732" s="49" t="s">
        <v>220</v>
      </c>
      <c r="R732" s="702" t="s">
        <v>2161</v>
      </c>
      <c r="S732" s="416" t="s">
        <v>2156</v>
      </c>
      <c r="T732" s="1089" t="s">
        <v>2162</v>
      </c>
      <c r="U732" s="40">
        <v>3</v>
      </c>
      <c r="V732" s="40">
        <v>3.1</v>
      </c>
      <c r="W732" s="40" t="s">
        <v>64</v>
      </c>
      <c r="X732" s="238" t="s">
        <v>394</v>
      </c>
      <c r="Y732" s="416" t="s">
        <v>2097</v>
      </c>
      <c r="AA732" s="210"/>
      <c r="AB732" s="210"/>
      <c r="AC732" s="210"/>
      <c r="AD732" s="210"/>
      <c r="AE732" s="210"/>
      <c r="AF732" s="210"/>
      <c r="AG732" s="210"/>
    </row>
    <row r="733" spans="1:33" s="211" customFormat="1" ht="139.5" customHeight="1">
      <c r="A733" s="55"/>
      <c r="B733" s="56"/>
      <c r="C733" s="766">
        <v>4</v>
      </c>
      <c r="D733" s="495">
        <v>5</v>
      </c>
      <c r="E733" s="389" t="s">
        <v>2434</v>
      </c>
      <c r="F733" s="702" t="s">
        <v>410</v>
      </c>
      <c r="G733" s="137">
        <v>20000</v>
      </c>
      <c r="H733" s="702" t="s">
        <v>525</v>
      </c>
      <c r="I733" s="702" t="s">
        <v>525</v>
      </c>
      <c r="J733" s="702" t="s">
        <v>525</v>
      </c>
      <c r="K733" s="109">
        <f>SUM(F733,G733,H733,I733,J733)</f>
        <v>20000</v>
      </c>
      <c r="L733" s="183" t="s">
        <v>525</v>
      </c>
      <c r="M733" s="183">
        <v>10</v>
      </c>
      <c r="N733" s="183">
        <v>25</v>
      </c>
      <c r="O733" s="183">
        <v>35</v>
      </c>
      <c r="P733" s="416" t="s">
        <v>847</v>
      </c>
      <c r="Q733" s="416" t="s">
        <v>322</v>
      </c>
      <c r="R733" s="75" t="s">
        <v>2435</v>
      </c>
      <c r="S733" s="416" t="s">
        <v>2432</v>
      </c>
      <c r="T733" s="702" t="s">
        <v>2433</v>
      </c>
      <c r="U733" s="702">
        <v>3</v>
      </c>
      <c r="V733" s="702">
        <v>3.1</v>
      </c>
      <c r="W733" s="702" t="s">
        <v>64</v>
      </c>
      <c r="X733" s="238" t="s">
        <v>221</v>
      </c>
      <c r="Y733" s="416" t="s">
        <v>2424</v>
      </c>
      <c r="AA733" s="210"/>
      <c r="AB733" s="210"/>
      <c r="AC733" s="210"/>
      <c r="AD733" s="210"/>
      <c r="AE733" s="210"/>
      <c r="AF733" s="210"/>
      <c r="AG733" s="210"/>
    </row>
    <row r="734" spans="1:33" s="211" customFormat="1" ht="139.5" customHeight="1">
      <c r="A734" s="55"/>
      <c r="B734" s="56"/>
      <c r="C734" s="766">
        <v>5</v>
      </c>
      <c r="D734" s="495">
        <v>6</v>
      </c>
      <c r="E734" s="389" t="s">
        <v>2436</v>
      </c>
      <c r="F734" s="702" t="s">
        <v>410</v>
      </c>
      <c r="G734" s="137">
        <v>50000</v>
      </c>
      <c r="H734" s="702" t="s">
        <v>525</v>
      </c>
      <c r="I734" s="702" t="s">
        <v>525</v>
      </c>
      <c r="J734" s="702" t="s">
        <v>525</v>
      </c>
      <c r="K734" s="109">
        <f>SUM(F734,G734,H734,I734,J734)</f>
        <v>50000</v>
      </c>
      <c r="L734" s="183" t="s">
        <v>525</v>
      </c>
      <c r="M734" s="183" t="s">
        <v>410</v>
      </c>
      <c r="N734" s="818">
        <v>2000</v>
      </c>
      <c r="O734" s="818">
        <v>2000</v>
      </c>
      <c r="P734" s="416" t="s">
        <v>847</v>
      </c>
      <c r="Q734" s="416" t="s">
        <v>322</v>
      </c>
      <c r="R734" s="702" t="s">
        <v>2435</v>
      </c>
      <c r="S734" s="416" t="s">
        <v>2422</v>
      </c>
      <c r="T734" s="702" t="s">
        <v>2423</v>
      </c>
      <c r="U734" s="702">
        <v>3</v>
      </c>
      <c r="V734" s="702">
        <v>3.1</v>
      </c>
      <c r="W734" s="702" t="s">
        <v>64</v>
      </c>
      <c r="X734" s="238" t="s">
        <v>221</v>
      </c>
      <c r="Y734" s="416" t="s">
        <v>2424</v>
      </c>
      <c r="AA734" s="210"/>
      <c r="AB734" s="210"/>
      <c r="AC734" s="210"/>
      <c r="AD734" s="210"/>
      <c r="AE734" s="210"/>
      <c r="AF734" s="210"/>
      <c r="AG734" s="210"/>
    </row>
    <row r="735" spans="1:33" s="211" customFormat="1" ht="23.25" customHeight="1">
      <c r="A735" s="55"/>
      <c r="B735" s="56"/>
      <c r="C735" s="766">
        <v>6</v>
      </c>
      <c r="D735" s="495">
        <v>13</v>
      </c>
      <c r="E735" s="478" t="s">
        <v>2622</v>
      </c>
      <c r="F735" s="130">
        <v>25000</v>
      </c>
      <c r="G735" s="72"/>
      <c r="H735" s="49"/>
      <c r="I735" s="49"/>
      <c r="J735" s="49"/>
      <c r="K735" s="125">
        <v>25000</v>
      </c>
      <c r="L735" s="183"/>
      <c r="M735" s="183"/>
      <c r="N735" s="183"/>
      <c r="O735" s="183"/>
      <c r="P735" s="49"/>
      <c r="Q735" s="49"/>
      <c r="R735" s="702"/>
      <c r="S735" s="416" t="s">
        <v>2623</v>
      </c>
      <c r="T735" s="702" t="s">
        <v>2586</v>
      </c>
      <c r="U735" s="40">
        <v>3</v>
      </c>
      <c r="V735" s="40">
        <v>3.1</v>
      </c>
      <c r="W735" s="40" t="s">
        <v>64</v>
      </c>
      <c r="X735" s="238" t="s">
        <v>221</v>
      </c>
      <c r="Y735" s="416" t="s">
        <v>2555</v>
      </c>
      <c r="AA735" s="210"/>
      <c r="AB735" s="210"/>
      <c r="AC735" s="210"/>
      <c r="AD735" s="210"/>
      <c r="AE735" s="210"/>
      <c r="AF735" s="210"/>
      <c r="AG735" s="210"/>
    </row>
    <row r="736" spans="1:33" s="1046" customFormat="1" ht="201" customHeight="1">
      <c r="A736" s="1041"/>
      <c r="B736" s="1042"/>
      <c r="C736" s="1147"/>
      <c r="D736" s="1130"/>
      <c r="E736" s="1156" t="s">
        <v>3017</v>
      </c>
      <c r="F736" s="1157">
        <v>5000</v>
      </c>
      <c r="G736" s="1132"/>
      <c r="H736" s="105"/>
      <c r="I736" s="105"/>
      <c r="J736" s="105"/>
      <c r="K736" s="1162">
        <v>5000</v>
      </c>
      <c r="L736" s="1158">
        <v>20</v>
      </c>
      <c r="M736" s="1158">
        <v>5</v>
      </c>
      <c r="N736" s="1158">
        <v>15</v>
      </c>
      <c r="O736" s="1158">
        <v>40</v>
      </c>
      <c r="P736" s="1087" t="s">
        <v>3590</v>
      </c>
      <c r="Q736" s="1087" t="s">
        <v>3592</v>
      </c>
      <c r="R736" s="106" t="s">
        <v>2624</v>
      </c>
      <c r="S736" s="1087"/>
      <c r="T736" s="106"/>
      <c r="U736" s="40">
        <v>3</v>
      </c>
      <c r="V736" s="40">
        <v>3.1</v>
      </c>
      <c r="W736" s="40" t="s">
        <v>64</v>
      </c>
      <c r="X736" s="844" t="s">
        <v>221</v>
      </c>
      <c r="Y736" s="1087" t="s">
        <v>2555</v>
      </c>
      <c r="AA736" s="1047"/>
      <c r="AB736" s="1047"/>
      <c r="AC736" s="1047"/>
      <c r="AD736" s="1047"/>
      <c r="AE736" s="1047"/>
      <c r="AF736" s="1047"/>
      <c r="AG736" s="1047"/>
    </row>
    <row r="737" spans="1:33" s="1046" customFormat="1" ht="201" customHeight="1">
      <c r="A737" s="1041"/>
      <c r="B737" s="1042"/>
      <c r="C737" s="1147"/>
      <c r="D737" s="1130"/>
      <c r="E737" s="1156" t="s">
        <v>3018</v>
      </c>
      <c r="F737" s="1157">
        <v>10000</v>
      </c>
      <c r="G737" s="1132"/>
      <c r="H737" s="105"/>
      <c r="I737" s="105"/>
      <c r="J737" s="105"/>
      <c r="K737" s="1162">
        <v>10000</v>
      </c>
      <c r="L737" s="1158">
        <v>40</v>
      </c>
      <c r="M737" s="1158">
        <v>10</v>
      </c>
      <c r="N737" s="1158">
        <v>30</v>
      </c>
      <c r="O737" s="1158">
        <v>80</v>
      </c>
      <c r="P737" s="1087" t="s">
        <v>3590</v>
      </c>
      <c r="Q737" s="1087" t="s">
        <v>3591</v>
      </c>
      <c r="R737" s="106" t="s">
        <v>2624</v>
      </c>
      <c r="S737" s="1087"/>
      <c r="T737" s="106"/>
      <c r="U737" s="40">
        <v>3</v>
      </c>
      <c r="V737" s="40">
        <v>3.1</v>
      </c>
      <c r="W737" s="40" t="s">
        <v>64</v>
      </c>
      <c r="X737" s="844" t="s">
        <v>221</v>
      </c>
      <c r="Y737" s="1087" t="s">
        <v>2555</v>
      </c>
      <c r="AA737" s="1047"/>
      <c r="AB737" s="1047"/>
      <c r="AC737" s="1047"/>
      <c r="AD737" s="1047"/>
      <c r="AE737" s="1047"/>
      <c r="AF737" s="1047"/>
      <c r="AG737" s="1047"/>
    </row>
    <row r="738" spans="1:33" s="1046" customFormat="1" ht="201" customHeight="1">
      <c r="A738" s="1163"/>
      <c r="B738" s="1164"/>
      <c r="C738" s="1165"/>
      <c r="D738" s="1166"/>
      <c r="E738" s="1167" t="s">
        <v>3019</v>
      </c>
      <c r="F738" s="1168">
        <v>10000</v>
      </c>
      <c r="G738" s="1169"/>
      <c r="H738" s="1170"/>
      <c r="I738" s="1170"/>
      <c r="J738" s="1170"/>
      <c r="K738" s="1171">
        <v>10000</v>
      </c>
      <c r="L738" s="1172">
        <v>40</v>
      </c>
      <c r="M738" s="1172">
        <v>10</v>
      </c>
      <c r="N738" s="1172">
        <v>30</v>
      </c>
      <c r="O738" s="1172">
        <v>80</v>
      </c>
      <c r="P738" s="1173" t="s">
        <v>3593</v>
      </c>
      <c r="Q738" s="1173" t="s">
        <v>3591</v>
      </c>
      <c r="R738" s="1174" t="s">
        <v>2624</v>
      </c>
      <c r="S738" s="1173"/>
      <c r="T738" s="1174"/>
      <c r="U738" s="40">
        <v>3</v>
      </c>
      <c r="V738" s="40">
        <v>3.1</v>
      </c>
      <c r="W738" s="40" t="s">
        <v>64</v>
      </c>
      <c r="X738" s="1175" t="s">
        <v>221</v>
      </c>
      <c r="Y738" s="1173" t="s">
        <v>2555</v>
      </c>
      <c r="AA738" s="1047"/>
      <c r="AB738" s="1047"/>
      <c r="AC738" s="1047"/>
      <c r="AD738" s="1047"/>
      <c r="AE738" s="1047"/>
      <c r="AF738" s="1047"/>
      <c r="AG738" s="1047"/>
    </row>
    <row r="739" spans="1:33" s="223" customFormat="1" ht="23.25" customHeight="1">
      <c r="A739" s="323"/>
      <c r="B739" s="324"/>
      <c r="C739" s="572" t="s">
        <v>31</v>
      </c>
      <c r="D739" s="484"/>
      <c r="E739" s="485" t="s">
        <v>66</v>
      </c>
      <c r="F739" s="340">
        <f>SUM(F740,F741,F742,F743)</f>
        <v>80500</v>
      </c>
      <c r="G739" s="340">
        <f t="shared" ref="G739:K739" si="138">SUM(G740,G741,G742,G743)</f>
        <v>125000</v>
      </c>
      <c r="H739" s="340">
        <f t="shared" si="138"/>
        <v>0</v>
      </c>
      <c r="I739" s="340">
        <f t="shared" si="138"/>
        <v>0</v>
      </c>
      <c r="J739" s="340">
        <f t="shared" si="138"/>
        <v>0</v>
      </c>
      <c r="K739" s="340">
        <f t="shared" si="138"/>
        <v>205500</v>
      </c>
      <c r="L739" s="441"/>
      <c r="M739" s="282"/>
      <c r="N739" s="282"/>
      <c r="O739" s="282"/>
      <c r="P739" s="282"/>
      <c r="Q739" s="282"/>
      <c r="R739" s="344"/>
      <c r="S739" s="345"/>
      <c r="T739" s="319"/>
      <c r="U739" s="321"/>
      <c r="V739" s="321"/>
      <c r="W739" s="321"/>
      <c r="X739" s="321"/>
      <c r="Y739" s="280"/>
      <c r="AA739" s="222"/>
      <c r="AB739" s="222"/>
      <c r="AC739" s="222"/>
      <c r="AD739" s="222"/>
      <c r="AE739" s="222"/>
      <c r="AF739" s="222"/>
      <c r="AG739" s="222"/>
    </row>
    <row r="740" spans="1:33" s="211" customFormat="1" ht="153" customHeight="1">
      <c r="A740" s="58"/>
      <c r="B740" s="871"/>
      <c r="C740" s="833">
        <v>1</v>
      </c>
      <c r="D740" s="872">
        <v>7</v>
      </c>
      <c r="E740" s="857" t="s">
        <v>2437</v>
      </c>
      <c r="F740" s="853" t="s">
        <v>410</v>
      </c>
      <c r="G740" s="874">
        <v>50000</v>
      </c>
      <c r="H740" s="853" t="s">
        <v>525</v>
      </c>
      <c r="I740" s="853" t="s">
        <v>525</v>
      </c>
      <c r="J740" s="853" t="s">
        <v>525</v>
      </c>
      <c r="K740" s="1176">
        <f>SUM(F740,G740,H740,I740,J740)</f>
        <v>50000</v>
      </c>
      <c r="L740" s="997" t="s">
        <v>525</v>
      </c>
      <c r="M740" s="997">
        <v>35</v>
      </c>
      <c r="N740" s="997">
        <v>2</v>
      </c>
      <c r="O740" s="997">
        <v>37</v>
      </c>
      <c r="P740" s="216" t="s">
        <v>240</v>
      </c>
      <c r="Q740" s="216" t="s">
        <v>220</v>
      </c>
      <c r="R740" s="853" t="s">
        <v>2337</v>
      </c>
      <c r="S740" s="216" t="s">
        <v>2422</v>
      </c>
      <c r="T740" s="853" t="s">
        <v>2423</v>
      </c>
      <c r="U740" s="853">
        <v>3</v>
      </c>
      <c r="V740" s="853">
        <v>3.2</v>
      </c>
      <c r="W740" s="853" t="s">
        <v>2438</v>
      </c>
      <c r="X740" s="879" t="s">
        <v>221</v>
      </c>
      <c r="Y740" s="216" t="s">
        <v>2424</v>
      </c>
      <c r="AA740" s="210"/>
      <c r="AB740" s="210"/>
      <c r="AC740" s="210"/>
      <c r="AD740" s="210"/>
      <c r="AE740" s="210"/>
      <c r="AF740" s="210"/>
      <c r="AG740" s="210"/>
    </row>
    <row r="741" spans="1:33" s="211" customFormat="1" ht="153" customHeight="1">
      <c r="A741" s="55"/>
      <c r="B741" s="56"/>
      <c r="C741" s="766">
        <v>2</v>
      </c>
      <c r="D741" s="522">
        <v>8</v>
      </c>
      <c r="E741" s="478" t="s">
        <v>3849</v>
      </c>
      <c r="F741" s="130">
        <v>70000</v>
      </c>
      <c r="G741" s="201"/>
      <c r="H741" s="702" t="s">
        <v>525</v>
      </c>
      <c r="I741" s="702" t="s">
        <v>525</v>
      </c>
      <c r="J741" s="702" t="s">
        <v>525</v>
      </c>
      <c r="K741" s="109">
        <f>SUM(F741,G741,H741,I741,J741)</f>
        <v>70000</v>
      </c>
      <c r="L741" s="183" t="s">
        <v>410</v>
      </c>
      <c r="M741" s="183">
        <v>35</v>
      </c>
      <c r="N741" s="183" t="s">
        <v>410</v>
      </c>
      <c r="O741" s="183">
        <v>35</v>
      </c>
      <c r="P741" s="416" t="s">
        <v>240</v>
      </c>
      <c r="Q741" s="416" t="s">
        <v>220</v>
      </c>
      <c r="R741" s="702" t="s">
        <v>2337</v>
      </c>
      <c r="S741" s="416" t="s">
        <v>2422</v>
      </c>
      <c r="T741" s="702" t="s">
        <v>2423</v>
      </c>
      <c r="U741" s="702">
        <v>3</v>
      </c>
      <c r="V741" s="702">
        <v>3.2</v>
      </c>
      <c r="W741" s="702" t="s">
        <v>2438</v>
      </c>
      <c r="X741" s="238" t="s">
        <v>221</v>
      </c>
      <c r="Y741" s="416" t="s">
        <v>2424</v>
      </c>
      <c r="AA741" s="210"/>
      <c r="AB741" s="210"/>
      <c r="AC741" s="210"/>
      <c r="AD741" s="210"/>
      <c r="AE741" s="210"/>
      <c r="AF741" s="210"/>
      <c r="AG741" s="210"/>
    </row>
    <row r="742" spans="1:33" s="211" customFormat="1" ht="153" customHeight="1">
      <c r="A742" s="55"/>
      <c r="B742" s="56"/>
      <c r="C742" s="766">
        <v>3</v>
      </c>
      <c r="D742" s="489">
        <v>16</v>
      </c>
      <c r="E742" s="482" t="s">
        <v>2625</v>
      </c>
      <c r="F742" s="143">
        <v>10500</v>
      </c>
      <c r="G742" s="144"/>
      <c r="H742" s="57"/>
      <c r="I742" s="57"/>
      <c r="J742" s="57"/>
      <c r="K742" s="125">
        <f>SUM(F742,G742,H742,I742,J742)</f>
        <v>10500</v>
      </c>
      <c r="L742" s="448">
        <v>30</v>
      </c>
      <c r="M742" s="448">
        <v>5</v>
      </c>
      <c r="N742" s="448">
        <v>0</v>
      </c>
      <c r="O742" s="448">
        <f>SUM(L742:N742)</f>
        <v>35</v>
      </c>
      <c r="P742" s="416" t="s">
        <v>847</v>
      </c>
      <c r="Q742" s="416" t="s">
        <v>322</v>
      </c>
      <c r="R742" s="234">
        <v>21610</v>
      </c>
      <c r="S742" s="416" t="s">
        <v>2619</v>
      </c>
      <c r="T742" s="702" t="s">
        <v>2595</v>
      </c>
      <c r="U742" s="853">
        <v>3</v>
      </c>
      <c r="V742" s="853">
        <v>3.2</v>
      </c>
      <c r="W742" s="853" t="s">
        <v>2438</v>
      </c>
      <c r="X742" s="238" t="s">
        <v>221</v>
      </c>
      <c r="Y742" s="416" t="s">
        <v>2555</v>
      </c>
      <c r="AA742" s="210"/>
      <c r="AB742" s="210"/>
      <c r="AC742" s="210"/>
      <c r="AD742" s="210"/>
      <c r="AE742" s="210"/>
      <c r="AF742" s="210"/>
      <c r="AG742" s="210"/>
    </row>
    <row r="743" spans="1:33" s="211" customFormat="1" ht="160.5" customHeight="1">
      <c r="A743" s="1033"/>
      <c r="B743" s="1034"/>
      <c r="C743" s="769">
        <v>4</v>
      </c>
      <c r="D743" s="1017">
        <v>1</v>
      </c>
      <c r="E743" s="1018" t="s">
        <v>1179</v>
      </c>
      <c r="F743" s="923">
        <v>0</v>
      </c>
      <c r="G743" s="1469">
        <v>75000</v>
      </c>
      <c r="H743" s="923">
        <v>0</v>
      </c>
      <c r="I743" s="923">
        <v>0</v>
      </c>
      <c r="J743" s="923">
        <v>0</v>
      </c>
      <c r="K743" s="923">
        <f>SUM(F743,G743,H743,I743,J743)</f>
        <v>75000</v>
      </c>
      <c r="L743" s="1548">
        <v>70</v>
      </c>
      <c r="M743" s="1548">
        <v>35</v>
      </c>
      <c r="N743" s="1548">
        <v>30</v>
      </c>
      <c r="O743" s="1548">
        <f>SUM(L743:N743)</f>
        <v>135</v>
      </c>
      <c r="P743" s="1118" t="s">
        <v>1180</v>
      </c>
      <c r="Q743" s="1118" t="s">
        <v>1181</v>
      </c>
      <c r="R743" s="1549" t="s">
        <v>1182</v>
      </c>
      <c r="S743" s="931" t="s">
        <v>1183</v>
      </c>
      <c r="T743" s="1177" t="s">
        <v>1184</v>
      </c>
      <c r="U743" s="861">
        <v>3</v>
      </c>
      <c r="V743" s="861">
        <v>3.2</v>
      </c>
      <c r="W743" s="861" t="s">
        <v>2438</v>
      </c>
      <c r="X743" s="956" t="s">
        <v>221</v>
      </c>
      <c r="Y743" s="931" t="s">
        <v>1078</v>
      </c>
      <c r="AA743" s="210"/>
      <c r="AB743" s="210"/>
      <c r="AC743" s="210"/>
      <c r="AD743" s="210"/>
      <c r="AE743" s="210"/>
      <c r="AF743" s="210"/>
      <c r="AG743" s="210"/>
    </row>
    <row r="744" spans="1:33" s="213" customFormat="1" ht="23.25" customHeight="1">
      <c r="A744" s="458"/>
      <c r="B744" s="459"/>
      <c r="C744" s="576" t="s">
        <v>3479</v>
      </c>
      <c r="D744" s="554"/>
      <c r="E744" s="555"/>
      <c r="F744" s="356">
        <f>SUM(F745,F776)</f>
        <v>265265520</v>
      </c>
      <c r="G744" s="356">
        <f t="shared" ref="G744:K744" si="139">SUM(G745,G776)</f>
        <v>668263820</v>
      </c>
      <c r="H744" s="356">
        <f t="shared" si="139"/>
        <v>84000</v>
      </c>
      <c r="I744" s="356">
        <f t="shared" si="139"/>
        <v>240300</v>
      </c>
      <c r="J744" s="356">
        <f t="shared" si="139"/>
        <v>477920</v>
      </c>
      <c r="K744" s="356">
        <f t="shared" si="139"/>
        <v>934331560</v>
      </c>
      <c r="L744" s="451"/>
      <c r="M744" s="356"/>
      <c r="N744" s="356"/>
      <c r="O744" s="356"/>
      <c r="P744" s="356"/>
      <c r="Q744" s="356"/>
      <c r="R744" s="363"/>
      <c r="S744" s="364"/>
      <c r="T744" s="362"/>
      <c r="U744" s="365"/>
      <c r="V744" s="365"/>
      <c r="W744" s="365"/>
      <c r="X744" s="365"/>
      <c r="Y744" s="643"/>
      <c r="AA744" s="212"/>
      <c r="AB744" s="212"/>
      <c r="AC744" s="212"/>
      <c r="AD744" s="212"/>
      <c r="AE744" s="212"/>
      <c r="AF744" s="212"/>
      <c r="AG744" s="212"/>
    </row>
    <row r="745" spans="1:33" s="213" customFormat="1" ht="23.25" customHeight="1">
      <c r="A745" s="292"/>
      <c r="B745" s="293"/>
      <c r="C745" s="579" t="s">
        <v>67</v>
      </c>
      <c r="D745" s="484"/>
      <c r="E745" s="485" t="s">
        <v>3447</v>
      </c>
      <c r="F745" s="282">
        <f>SUM(F746,F748,F751,F752,F755,F756,F757,F758,F759,F760,F761,F762,F763,F764,F765,F766,F767,F768,F769,F770,F771,F772,F773,F774,F775)</f>
        <v>380000</v>
      </c>
      <c r="G745" s="282">
        <f t="shared" ref="G745:K745" si="140">SUM(G746,G748,G751,G752,G755,G756,G757,G758,G759,G760,G761,G762,G763,G764,G765,G766,G767,G768,G769,G770,G771,G772,G773,G774,G775)</f>
        <v>1338000</v>
      </c>
      <c r="H745" s="282">
        <f t="shared" si="140"/>
        <v>15000</v>
      </c>
      <c r="I745" s="282">
        <f t="shared" si="140"/>
        <v>140000</v>
      </c>
      <c r="J745" s="282">
        <f t="shared" si="140"/>
        <v>0</v>
      </c>
      <c r="K745" s="282">
        <f t="shared" si="140"/>
        <v>1873000</v>
      </c>
      <c r="L745" s="447"/>
      <c r="M745" s="282"/>
      <c r="N745" s="282"/>
      <c r="O745" s="282"/>
      <c r="P745" s="282"/>
      <c r="Q745" s="282"/>
      <c r="R745" s="344"/>
      <c r="S745" s="345"/>
      <c r="T745" s="281"/>
      <c r="U745" s="339"/>
      <c r="V745" s="339"/>
      <c r="W745" s="339"/>
      <c r="X745" s="339"/>
      <c r="Y745" s="682"/>
      <c r="AA745" s="212"/>
      <c r="AB745" s="212"/>
      <c r="AC745" s="212"/>
      <c r="AD745" s="212"/>
      <c r="AE745" s="212"/>
      <c r="AF745" s="212"/>
      <c r="AG745" s="212"/>
    </row>
    <row r="746" spans="1:33" s="218" customFormat="1" ht="114.75" customHeight="1">
      <c r="A746" s="1643"/>
      <c r="B746" s="1590"/>
      <c r="C746" s="843">
        <v>1</v>
      </c>
      <c r="D746" s="1854">
        <v>18</v>
      </c>
      <c r="E746" s="1855" t="s">
        <v>298</v>
      </c>
      <c r="F746" s="1856">
        <v>0</v>
      </c>
      <c r="G746" s="1857">
        <v>40000</v>
      </c>
      <c r="H746" s="1858">
        <v>0</v>
      </c>
      <c r="I746" s="1858">
        <v>0</v>
      </c>
      <c r="J746" s="1858">
        <v>0</v>
      </c>
      <c r="K746" s="1858">
        <f t="shared" ref="K746:K755" si="141">SUM(F746,G746,H746,I746,J746)</f>
        <v>40000</v>
      </c>
      <c r="L746" s="1859">
        <v>6</v>
      </c>
      <c r="M746" s="1859">
        <v>73</v>
      </c>
      <c r="N746" s="1859">
        <v>1</v>
      </c>
      <c r="O746" s="1859">
        <f>SUM(L746:N746)</f>
        <v>80</v>
      </c>
      <c r="P746" s="1598" t="s">
        <v>299</v>
      </c>
      <c r="Q746" s="1598" t="s">
        <v>300</v>
      </c>
      <c r="R746" s="1860">
        <v>21520</v>
      </c>
      <c r="S746" s="824" t="s">
        <v>182</v>
      </c>
      <c r="T746" s="1861" t="s">
        <v>301</v>
      </c>
      <c r="U746" s="1861">
        <v>16</v>
      </c>
      <c r="V746" s="1861">
        <v>16.100000000000001</v>
      </c>
      <c r="W746" s="1861" t="s">
        <v>2447</v>
      </c>
      <c r="X746" s="1862" t="s">
        <v>221</v>
      </c>
      <c r="Y746" s="1863" t="s">
        <v>863</v>
      </c>
      <c r="AA746" s="217"/>
      <c r="AB746" s="217"/>
      <c r="AC746" s="217"/>
      <c r="AD746" s="217"/>
      <c r="AE746" s="217"/>
      <c r="AF746" s="217"/>
      <c r="AG746" s="217"/>
    </row>
    <row r="747" spans="1:33" s="211" customFormat="1" ht="126.75" customHeight="1">
      <c r="A747" s="58"/>
      <c r="B747" s="247"/>
      <c r="C747" s="573"/>
      <c r="D747" s="499"/>
      <c r="E747" s="500"/>
      <c r="F747" s="60"/>
      <c r="G747" s="337"/>
      <c r="H747" s="314"/>
      <c r="I747" s="314"/>
      <c r="J747" s="314"/>
      <c r="K747" s="314"/>
      <c r="L747" s="1850"/>
      <c r="M747" s="1850"/>
      <c r="N747" s="1850"/>
      <c r="O747" s="1850"/>
      <c r="P747" s="51" t="s">
        <v>865</v>
      </c>
      <c r="Q747" s="51" t="s">
        <v>866</v>
      </c>
      <c r="R747" s="1403"/>
      <c r="S747" s="1851"/>
      <c r="T747" s="1280"/>
      <c r="U747" s="1852"/>
      <c r="V747" s="1852"/>
      <c r="W747" s="1852"/>
      <c r="X747" s="1852" t="s">
        <v>221</v>
      </c>
      <c r="Y747" s="1319" t="s">
        <v>863</v>
      </c>
      <c r="Z747" s="1140"/>
      <c r="AA747" s="210"/>
      <c r="AB747" s="210"/>
      <c r="AC747" s="210"/>
      <c r="AD747" s="210"/>
      <c r="AE747" s="210"/>
      <c r="AF747" s="210"/>
      <c r="AG747" s="210"/>
    </row>
    <row r="748" spans="1:33" s="211" customFormat="1" ht="46.5">
      <c r="A748" s="55"/>
      <c r="B748" s="56"/>
      <c r="C748" s="645">
        <v>2</v>
      </c>
      <c r="D748" s="495">
        <v>6</v>
      </c>
      <c r="E748" s="389" t="s">
        <v>1407</v>
      </c>
      <c r="F748" s="1093">
        <v>0</v>
      </c>
      <c r="G748" s="137">
        <v>50000</v>
      </c>
      <c r="H748" s="1584">
        <v>0</v>
      </c>
      <c r="I748" s="1584">
        <v>0</v>
      </c>
      <c r="J748" s="1584">
        <v>0</v>
      </c>
      <c r="K748" s="1141">
        <f t="shared" si="141"/>
        <v>50000</v>
      </c>
      <c r="L748" s="435"/>
      <c r="M748" s="435"/>
      <c r="N748" s="435"/>
      <c r="O748" s="435"/>
      <c r="P748" s="702"/>
      <c r="Q748" s="702"/>
      <c r="R748" s="1404"/>
      <c r="S748" s="658"/>
      <c r="T748" s="238"/>
      <c r="U748" s="40">
        <v>16</v>
      </c>
      <c r="V748" s="40">
        <v>16.100000000000001</v>
      </c>
      <c r="W748" s="40" t="s">
        <v>2447</v>
      </c>
      <c r="X748" s="40" t="s">
        <v>221</v>
      </c>
      <c r="Y748" s="416" t="s">
        <v>1367</v>
      </c>
      <c r="Z748" s="1140"/>
      <c r="AA748" s="1140"/>
      <c r="AB748" s="210"/>
      <c r="AC748" s="210"/>
      <c r="AD748" s="210"/>
      <c r="AE748" s="210"/>
      <c r="AF748" s="210"/>
      <c r="AG748" s="210"/>
    </row>
    <row r="749" spans="1:33" s="1046" customFormat="1" ht="102.75" customHeight="1">
      <c r="A749" s="1041"/>
      <c r="B749" s="1042"/>
      <c r="C749" s="1147"/>
      <c r="D749" s="1206"/>
      <c r="E749" s="1145" t="s">
        <v>2715</v>
      </c>
      <c r="F749" s="1093">
        <v>0</v>
      </c>
      <c r="G749" s="1149">
        <v>10000</v>
      </c>
      <c r="H749" s="1093">
        <v>0</v>
      </c>
      <c r="I749" s="1093">
        <v>0</v>
      </c>
      <c r="J749" s="1093">
        <v>0</v>
      </c>
      <c r="K749" s="1190">
        <f t="shared" si="141"/>
        <v>10000</v>
      </c>
      <c r="L749" s="1151">
        <v>0</v>
      </c>
      <c r="M749" s="1151">
        <v>20</v>
      </c>
      <c r="N749" s="1151">
        <v>0</v>
      </c>
      <c r="O749" s="1151">
        <f>SUM(L749:N749)</f>
        <v>20</v>
      </c>
      <c r="P749" s="1362" t="s">
        <v>240</v>
      </c>
      <c r="Q749" s="1362" t="s">
        <v>220</v>
      </c>
      <c r="R749" s="1076">
        <v>21582</v>
      </c>
      <c r="S749" s="657" t="s">
        <v>1387</v>
      </c>
      <c r="T749" s="656" t="s">
        <v>1388</v>
      </c>
      <c r="U749" s="40">
        <v>16</v>
      </c>
      <c r="V749" s="40">
        <v>16.100000000000001</v>
      </c>
      <c r="W749" s="40" t="s">
        <v>2447</v>
      </c>
      <c r="X749" s="656" t="s">
        <v>221</v>
      </c>
      <c r="Y749" s="657" t="s">
        <v>1367</v>
      </c>
      <c r="Z749" s="1238"/>
      <c r="AA749" s="1238"/>
      <c r="AB749" s="1047"/>
      <c r="AC749" s="1047"/>
      <c r="AD749" s="1047"/>
      <c r="AE749" s="1047"/>
      <c r="AF749" s="1047"/>
      <c r="AG749" s="1047"/>
    </row>
    <row r="750" spans="1:33" s="1284" customFormat="1" ht="106.5" customHeight="1">
      <c r="A750" s="1041"/>
      <c r="B750" s="1042"/>
      <c r="C750" s="1147"/>
      <c r="D750" s="1206"/>
      <c r="E750" s="1145" t="s">
        <v>2716</v>
      </c>
      <c r="F750" s="1093">
        <v>0</v>
      </c>
      <c r="G750" s="1149">
        <v>40000</v>
      </c>
      <c r="H750" s="1093">
        <v>0</v>
      </c>
      <c r="I750" s="1093">
        <v>0</v>
      </c>
      <c r="J750" s="1093">
        <v>0</v>
      </c>
      <c r="K750" s="1190">
        <f t="shared" si="141"/>
        <v>40000</v>
      </c>
      <c r="L750" s="1151">
        <v>0</v>
      </c>
      <c r="M750" s="1151">
        <v>50</v>
      </c>
      <c r="N750" s="1151">
        <v>0</v>
      </c>
      <c r="O750" s="1151">
        <f>SUM(L750:N750)</f>
        <v>50</v>
      </c>
      <c r="P750" s="1362" t="s">
        <v>240</v>
      </c>
      <c r="Q750" s="1362" t="s">
        <v>220</v>
      </c>
      <c r="R750" s="1076">
        <v>21702</v>
      </c>
      <c r="S750" s="657" t="s">
        <v>1387</v>
      </c>
      <c r="T750" s="656" t="s">
        <v>1388</v>
      </c>
      <c r="U750" s="40">
        <v>16</v>
      </c>
      <c r="V750" s="40">
        <v>16.100000000000001</v>
      </c>
      <c r="W750" s="40" t="s">
        <v>2447</v>
      </c>
      <c r="X750" s="656" t="s">
        <v>221</v>
      </c>
      <c r="Y750" s="657" t="s">
        <v>1367</v>
      </c>
      <c r="Z750" s="1238"/>
      <c r="AA750" s="1238"/>
      <c r="AB750" s="1283"/>
      <c r="AC750" s="1283"/>
      <c r="AD750" s="1283"/>
      <c r="AE750" s="1283"/>
      <c r="AF750" s="1283"/>
      <c r="AG750" s="1283"/>
    </row>
    <row r="751" spans="1:33" s="208" customFormat="1" ht="114.75" customHeight="1">
      <c r="A751" s="33"/>
      <c r="B751" s="34"/>
      <c r="C751" s="766">
        <v>3</v>
      </c>
      <c r="D751" s="489">
        <v>6</v>
      </c>
      <c r="E751" s="389" t="s">
        <v>626</v>
      </c>
      <c r="F751" s="193">
        <v>0</v>
      </c>
      <c r="G751" s="137">
        <v>40000</v>
      </c>
      <c r="H751" s="183" t="s">
        <v>525</v>
      </c>
      <c r="I751" s="183" t="s">
        <v>525</v>
      </c>
      <c r="J751" s="183" t="s">
        <v>525</v>
      </c>
      <c r="K751" s="425">
        <f t="shared" si="141"/>
        <v>40000</v>
      </c>
      <c r="L751" s="183" t="s">
        <v>525</v>
      </c>
      <c r="M751" s="183">
        <v>45</v>
      </c>
      <c r="N751" s="183">
        <v>1</v>
      </c>
      <c r="O751" s="183">
        <f>SUM(L751:N751)</f>
        <v>46</v>
      </c>
      <c r="P751" s="49" t="s">
        <v>240</v>
      </c>
      <c r="Q751" s="49" t="s">
        <v>220</v>
      </c>
      <c r="R751" s="75">
        <v>21702</v>
      </c>
      <c r="S751" s="416" t="s">
        <v>554</v>
      </c>
      <c r="T751" s="702" t="s">
        <v>555</v>
      </c>
      <c r="U751" s="40">
        <v>16</v>
      </c>
      <c r="V751" s="40">
        <v>16.100000000000001</v>
      </c>
      <c r="W751" s="40" t="s">
        <v>2447</v>
      </c>
      <c r="X751" s="238" t="s">
        <v>221</v>
      </c>
      <c r="Y751" s="658" t="s">
        <v>536</v>
      </c>
      <c r="AA751" s="207"/>
      <c r="AB751" s="207"/>
      <c r="AC751" s="207"/>
      <c r="AD751" s="207"/>
      <c r="AE751" s="207"/>
      <c r="AF751" s="207"/>
      <c r="AG751" s="207"/>
    </row>
    <row r="752" spans="1:33" s="208" customFormat="1" ht="46.5" customHeight="1">
      <c r="A752" s="33"/>
      <c r="B752" s="34"/>
      <c r="C752" s="766">
        <v>4</v>
      </c>
      <c r="D752" s="489">
        <v>9</v>
      </c>
      <c r="E752" s="389" t="s">
        <v>1709</v>
      </c>
      <c r="F752" s="54">
        <v>0</v>
      </c>
      <c r="G752" s="72">
        <v>50000</v>
      </c>
      <c r="H752" s="54">
        <v>0</v>
      </c>
      <c r="I752" s="54">
        <v>0</v>
      </c>
      <c r="J752" s="54">
        <v>0</v>
      </c>
      <c r="K752" s="47">
        <f t="shared" si="141"/>
        <v>50000</v>
      </c>
      <c r="L752" s="431"/>
      <c r="M752" s="431"/>
      <c r="N752" s="431"/>
      <c r="O752" s="431"/>
      <c r="P752" s="49"/>
      <c r="Q752" s="49"/>
      <c r="R752" s="702"/>
      <c r="S752" s="416"/>
      <c r="T752" s="40"/>
      <c r="U752" s="40">
        <v>16</v>
      </c>
      <c r="V752" s="40">
        <v>16.100000000000001</v>
      </c>
      <c r="W752" s="40" t="s">
        <v>2447</v>
      </c>
      <c r="X752" s="238" t="s">
        <v>221</v>
      </c>
      <c r="Y752" s="415" t="s">
        <v>1640</v>
      </c>
      <c r="AA752" s="207"/>
      <c r="AB752" s="207"/>
      <c r="AC752" s="207"/>
      <c r="AD752" s="207"/>
      <c r="AE752" s="207"/>
      <c r="AF752" s="207"/>
      <c r="AG752" s="207"/>
    </row>
    <row r="753" spans="1:33" s="1231" customFormat="1" ht="154.5" customHeight="1">
      <c r="A753" s="1200"/>
      <c r="B753" s="1201"/>
      <c r="C753" s="766"/>
      <c r="D753" s="1130"/>
      <c r="E753" s="1145" t="s">
        <v>1710</v>
      </c>
      <c r="F753" s="54">
        <v>0</v>
      </c>
      <c r="G753" s="1132">
        <v>4400</v>
      </c>
      <c r="H753" s="54">
        <v>0</v>
      </c>
      <c r="I753" s="54">
        <v>0</v>
      </c>
      <c r="J753" s="54">
        <v>0</v>
      </c>
      <c r="K753" s="1090">
        <f t="shared" si="141"/>
        <v>4400</v>
      </c>
      <c r="L753" s="1226">
        <v>0</v>
      </c>
      <c r="M753" s="655">
        <v>25</v>
      </c>
      <c r="N753" s="1226">
        <v>0</v>
      </c>
      <c r="O753" s="655">
        <v>25</v>
      </c>
      <c r="P753" s="77" t="s">
        <v>240</v>
      </c>
      <c r="Q753" s="77" t="s">
        <v>220</v>
      </c>
      <c r="R753" s="78" t="s">
        <v>1648</v>
      </c>
      <c r="S753" s="657" t="s">
        <v>1711</v>
      </c>
      <c r="T753" s="656" t="s">
        <v>1682</v>
      </c>
      <c r="U753" s="40">
        <v>16</v>
      </c>
      <c r="V753" s="40">
        <v>16.100000000000001</v>
      </c>
      <c r="W753" s="40" t="s">
        <v>2447</v>
      </c>
      <c r="X753" s="844" t="s">
        <v>221</v>
      </c>
      <c r="Y753" s="1087" t="s">
        <v>1640</v>
      </c>
      <c r="AA753" s="1232"/>
      <c r="AB753" s="1232"/>
      <c r="AC753" s="1232"/>
      <c r="AD753" s="1232"/>
      <c r="AE753" s="1232"/>
      <c r="AF753" s="1232"/>
      <c r="AG753" s="1232"/>
    </row>
    <row r="754" spans="1:33" s="1231" customFormat="1" ht="153" customHeight="1">
      <c r="A754" s="1200"/>
      <c r="B754" s="1201"/>
      <c r="C754" s="1228"/>
      <c r="D754" s="1130"/>
      <c r="E754" s="1145" t="s">
        <v>1712</v>
      </c>
      <c r="F754" s="54">
        <v>0</v>
      </c>
      <c r="G754" s="1132">
        <v>45600</v>
      </c>
      <c r="H754" s="54">
        <v>0</v>
      </c>
      <c r="I754" s="54">
        <v>0</v>
      </c>
      <c r="J754" s="54">
        <v>0</v>
      </c>
      <c r="K754" s="1090">
        <f t="shared" si="141"/>
        <v>45600</v>
      </c>
      <c r="L754" s="1226">
        <v>0</v>
      </c>
      <c r="M754" s="655">
        <v>25</v>
      </c>
      <c r="N754" s="1226">
        <v>0</v>
      </c>
      <c r="O754" s="655">
        <v>25</v>
      </c>
      <c r="P754" s="77" t="s">
        <v>240</v>
      </c>
      <c r="Q754" s="77" t="s">
        <v>220</v>
      </c>
      <c r="R754" s="78" t="s">
        <v>1713</v>
      </c>
      <c r="S754" s="657" t="s">
        <v>1711</v>
      </c>
      <c r="T754" s="656" t="s">
        <v>1682</v>
      </c>
      <c r="U754" s="40">
        <v>16</v>
      </c>
      <c r="V754" s="40">
        <v>16.100000000000001</v>
      </c>
      <c r="W754" s="40" t="s">
        <v>2447</v>
      </c>
      <c r="X754" s="844" t="s">
        <v>221</v>
      </c>
      <c r="Y754" s="1087" t="s">
        <v>1640</v>
      </c>
      <c r="AA754" s="1232"/>
      <c r="AB754" s="1232"/>
      <c r="AC754" s="1232"/>
      <c r="AD754" s="1232"/>
      <c r="AE754" s="1232"/>
      <c r="AF754" s="1232"/>
      <c r="AG754" s="1232"/>
    </row>
    <row r="755" spans="1:33" s="211" customFormat="1" ht="122.1" customHeight="1">
      <c r="A755" s="55"/>
      <c r="B755" s="56"/>
      <c r="C755" s="766">
        <v>5</v>
      </c>
      <c r="D755" s="489">
        <v>9</v>
      </c>
      <c r="E755" s="454" t="s">
        <v>2947</v>
      </c>
      <c r="F755" s="110">
        <v>0</v>
      </c>
      <c r="G755" s="113">
        <v>40000</v>
      </c>
      <c r="H755" s="110">
        <v>0</v>
      </c>
      <c r="I755" s="110">
        <v>0</v>
      </c>
      <c r="J755" s="110">
        <v>0</v>
      </c>
      <c r="K755" s="110">
        <f t="shared" si="141"/>
        <v>40000</v>
      </c>
      <c r="L755" s="71">
        <v>0</v>
      </c>
      <c r="M755" s="71">
        <v>85</v>
      </c>
      <c r="N755" s="71">
        <v>0</v>
      </c>
      <c r="O755" s="71">
        <v>85</v>
      </c>
      <c r="P755" s="66" t="s">
        <v>240</v>
      </c>
      <c r="Q755" s="415" t="s">
        <v>220</v>
      </c>
      <c r="R755" s="234">
        <v>21490</v>
      </c>
      <c r="S755" s="66" t="s">
        <v>2948</v>
      </c>
      <c r="T755" s="66" t="s">
        <v>2949</v>
      </c>
      <c r="U755" s="40">
        <v>16</v>
      </c>
      <c r="V755" s="40">
        <v>16.100000000000001</v>
      </c>
      <c r="W755" s="40" t="s">
        <v>2447</v>
      </c>
      <c r="X755" s="238" t="s">
        <v>221</v>
      </c>
      <c r="Y755" s="415" t="s">
        <v>1078</v>
      </c>
      <c r="AA755" s="210"/>
      <c r="AB755" s="210"/>
      <c r="AC755" s="210"/>
      <c r="AD755" s="210"/>
      <c r="AE755" s="210"/>
      <c r="AF755" s="210"/>
      <c r="AG755" s="210"/>
    </row>
    <row r="756" spans="1:33" s="211" customFormat="1" ht="122.1" customHeight="1">
      <c r="A756" s="55"/>
      <c r="B756" s="56"/>
      <c r="C756" s="766">
        <v>6</v>
      </c>
      <c r="D756" s="489">
        <v>14</v>
      </c>
      <c r="E756" s="389" t="s">
        <v>1351</v>
      </c>
      <c r="F756" s="54">
        <v>0</v>
      </c>
      <c r="G756" s="113">
        <v>40000</v>
      </c>
      <c r="H756" s="54">
        <v>0</v>
      </c>
      <c r="I756" s="54">
        <v>0</v>
      </c>
      <c r="J756" s="54">
        <v>0</v>
      </c>
      <c r="K756" s="54">
        <v>40000</v>
      </c>
      <c r="L756" s="435"/>
      <c r="M756" s="435">
        <v>84</v>
      </c>
      <c r="N756" s="435">
        <v>0</v>
      </c>
      <c r="O756" s="435">
        <v>84</v>
      </c>
      <c r="P756" s="49" t="s">
        <v>1352</v>
      </c>
      <c r="Q756" s="49" t="s">
        <v>1353</v>
      </c>
      <c r="R756" s="75">
        <v>21520</v>
      </c>
      <c r="S756" s="416" t="s">
        <v>1354</v>
      </c>
      <c r="T756" s="40" t="s">
        <v>1355</v>
      </c>
      <c r="U756" s="40">
        <v>16</v>
      </c>
      <c r="V756" s="40">
        <v>16.100000000000001</v>
      </c>
      <c r="W756" s="40" t="s">
        <v>2447</v>
      </c>
      <c r="X756" s="238" t="s">
        <v>394</v>
      </c>
      <c r="Y756" s="416" t="s">
        <v>1245</v>
      </c>
      <c r="AA756" s="210"/>
      <c r="AB756" s="210"/>
      <c r="AC756" s="210"/>
      <c r="AD756" s="210"/>
      <c r="AE756" s="210"/>
      <c r="AF756" s="210"/>
      <c r="AG756" s="210"/>
    </row>
    <row r="757" spans="1:33" s="211" customFormat="1" ht="122.1" customHeight="1">
      <c r="A757" s="55"/>
      <c r="B757" s="56"/>
      <c r="C757" s="766">
        <v>7</v>
      </c>
      <c r="D757" s="489">
        <v>24</v>
      </c>
      <c r="E757" s="389" t="s">
        <v>1862</v>
      </c>
      <c r="F757" s="161">
        <v>0</v>
      </c>
      <c r="G757" s="72">
        <v>30000</v>
      </c>
      <c r="H757" s="161">
        <v>0</v>
      </c>
      <c r="I757" s="161">
        <v>0</v>
      </c>
      <c r="J757" s="161">
        <v>0</v>
      </c>
      <c r="K757" s="47">
        <v>30000</v>
      </c>
      <c r="L757" s="433">
        <v>0</v>
      </c>
      <c r="M757" s="431">
        <v>20</v>
      </c>
      <c r="N757" s="433">
        <v>0</v>
      </c>
      <c r="O757" s="431">
        <v>20</v>
      </c>
      <c r="P757" s="49" t="s">
        <v>240</v>
      </c>
      <c r="Q757" s="49" t="s">
        <v>220</v>
      </c>
      <c r="R757" s="702" t="s">
        <v>1731</v>
      </c>
      <c r="S757" s="416" t="s">
        <v>1819</v>
      </c>
      <c r="T757" s="40" t="s">
        <v>1820</v>
      </c>
      <c r="U757" s="40">
        <v>16</v>
      </c>
      <c r="V757" s="40">
        <v>16.100000000000001</v>
      </c>
      <c r="W757" s="40" t="s">
        <v>2447</v>
      </c>
      <c r="X757" s="238" t="s">
        <v>221</v>
      </c>
      <c r="Y757" s="416" t="s">
        <v>1747</v>
      </c>
      <c r="AA757" s="210"/>
      <c r="AB757" s="210"/>
      <c r="AC757" s="210"/>
      <c r="AD757" s="210"/>
      <c r="AE757" s="210"/>
      <c r="AF757" s="210"/>
      <c r="AG757" s="210"/>
    </row>
    <row r="758" spans="1:33" s="211" customFormat="1" ht="122.1" customHeight="1">
      <c r="A758" s="55"/>
      <c r="B758" s="56"/>
      <c r="C758" s="766">
        <v>8</v>
      </c>
      <c r="D758" s="488">
        <v>5</v>
      </c>
      <c r="E758" s="508" t="s">
        <v>1927</v>
      </c>
      <c r="F758" s="161">
        <v>0</v>
      </c>
      <c r="G758" s="161">
        <v>0</v>
      </c>
      <c r="H758" s="42">
        <v>15000</v>
      </c>
      <c r="I758" s="161">
        <v>0</v>
      </c>
      <c r="J758" s="161">
        <v>0</v>
      </c>
      <c r="K758" s="1057">
        <f>SUM(F758,G758,H758,I758,J758)</f>
        <v>15000</v>
      </c>
      <c r="L758" s="433">
        <v>0</v>
      </c>
      <c r="M758" s="431">
        <v>25</v>
      </c>
      <c r="N758" s="433">
        <v>0</v>
      </c>
      <c r="O758" s="431">
        <f>SUM(L758:N758)</f>
        <v>25</v>
      </c>
      <c r="P758" s="49" t="s">
        <v>240</v>
      </c>
      <c r="Q758" s="49" t="s">
        <v>220</v>
      </c>
      <c r="R758" s="75">
        <v>21490</v>
      </c>
      <c r="S758" s="416" t="s">
        <v>1928</v>
      </c>
      <c r="T758" s="40" t="s">
        <v>1929</v>
      </c>
      <c r="U758" s="40">
        <v>16</v>
      </c>
      <c r="V758" s="40">
        <v>16.100000000000001</v>
      </c>
      <c r="W758" s="40" t="s">
        <v>2447</v>
      </c>
      <c r="X758" s="238" t="s">
        <v>394</v>
      </c>
      <c r="Y758" s="416" t="s">
        <v>1872</v>
      </c>
      <c r="AA758" s="210"/>
      <c r="AB758" s="210"/>
      <c r="AC758" s="210"/>
      <c r="AD758" s="210"/>
      <c r="AE758" s="210"/>
      <c r="AF758" s="210"/>
      <c r="AG758" s="210"/>
    </row>
    <row r="759" spans="1:33" s="211" customFormat="1" ht="122.1" customHeight="1">
      <c r="A759" s="55"/>
      <c r="B759" s="56"/>
      <c r="C759" s="766">
        <v>9</v>
      </c>
      <c r="D759" s="495">
        <v>2</v>
      </c>
      <c r="E759" s="389" t="s">
        <v>1930</v>
      </c>
      <c r="F759" s="161">
        <v>0</v>
      </c>
      <c r="G759" s="137">
        <v>40000</v>
      </c>
      <c r="H759" s="161">
        <v>0</v>
      </c>
      <c r="I759" s="161">
        <v>0</v>
      </c>
      <c r="J759" s="161">
        <v>0</v>
      </c>
      <c r="K759" s="47">
        <f>SUM(F759,G759,H759,I759,J759)</f>
        <v>40000</v>
      </c>
      <c r="L759" s="433">
        <v>0</v>
      </c>
      <c r="M759" s="431">
        <v>25</v>
      </c>
      <c r="N759" s="433">
        <v>0</v>
      </c>
      <c r="O759" s="431">
        <f>SUM(L759:N759)</f>
        <v>25</v>
      </c>
      <c r="P759" s="49" t="s">
        <v>240</v>
      </c>
      <c r="Q759" s="49" t="s">
        <v>220</v>
      </c>
      <c r="R759" s="75">
        <v>21551</v>
      </c>
      <c r="S759" s="416" t="s">
        <v>1895</v>
      </c>
      <c r="T759" s="40" t="s">
        <v>1896</v>
      </c>
      <c r="U759" s="40">
        <v>16</v>
      </c>
      <c r="V759" s="40">
        <v>16.100000000000001</v>
      </c>
      <c r="W759" s="40" t="s">
        <v>2447</v>
      </c>
      <c r="X759" s="238" t="s">
        <v>221</v>
      </c>
      <c r="Y759" s="416" t="s">
        <v>1872</v>
      </c>
      <c r="AA759" s="210"/>
      <c r="AB759" s="210"/>
      <c r="AC759" s="210"/>
      <c r="AD759" s="210"/>
      <c r="AE759" s="210"/>
      <c r="AF759" s="210"/>
      <c r="AG759" s="210"/>
    </row>
    <row r="760" spans="1:33" s="211" customFormat="1" ht="122.1" customHeight="1">
      <c r="A760" s="55"/>
      <c r="B760" s="56"/>
      <c r="C760" s="766">
        <v>10</v>
      </c>
      <c r="D760" s="502">
        <v>21</v>
      </c>
      <c r="E760" s="478" t="s">
        <v>1862</v>
      </c>
      <c r="F760" s="42">
        <v>180000</v>
      </c>
      <c r="G760" s="63">
        <v>0</v>
      </c>
      <c r="H760" s="63">
        <v>0</v>
      </c>
      <c r="I760" s="63">
        <v>0</v>
      </c>
      <c r="J760" s="63">
        <v>0</v>
      </c>
      <c r="K760" s="63">
        <v>180000</v>
      </c>
      <c r="L760" s="442">
        <v>0</v>
      </c>
      <c r="M760" s="431">
        <v>50</v>
      </c>
      <c r="N760" s="442">
        <v>0</v>
      </c>
      <c r="O760" s="431">
        <v>50</v>
      </c>
      <c r="P760" s="416" t="s">
        <v>240</v>
      </c>
      <c r="Q760" s="416" t="s">
        <v>220</v>
      </c>
      <c r="R760" s="75">
        <v>21459</v>
      </c>
      <c r="S760" s="416" t="s">
        <v>2065</v>
      </c>
      <c r="T760" s="855" t="s">
        <v>2066</v>
      </c>
      <c r="U760" s="40">
        <v>16</v>
      </c>
      <c r="V760" s="40">
        <v>16.100000000000001</v>
      </c>
      <c r="W760" s="40" t="s">
        <v>2447</v>
      </c>
      <c r="X760" s="238" t="s">
        <v>221</v>
      </c>
      <c r="Y760" s="415" t="s">
        <v>1961</v>
      </c>
      <c r="AA760" s="210"/>
      <c r="AB760" s="210"/>
      <c r="AC760" s="210"/>
      <c r="AD760" s="210"/>
      <c r="AE760" s="210"/>
      <c r="AF760" s="210"/>
      <c r="AG760" s="210"/>
    </row>
    <row r="761" spans="1:33" s="211" customFormat="1" ht="330" customHeight="1">
      <c r="A761" s="55"/>
      <c r="B761" s="56"/>
      <c r="C761" s="766">
        <v>11</v>
      </c>
      <c r="D761" s="502">
        <v>20</v>
      </c>
      <c r="E761" s="478" t="s">
        <v>2018</v>
      </c>
      <c r="F761" s="42">
        <v>200000</v>
      </c>
      <c r="G761" s="129">
        <v>0</v>
      </c>
      <c r="H761" s="129">
        <v>0</v>
      </c>
      <c r="I761" s="129">
        <v>0</v>
      </c>
      <c r="J761" s="129">
        <v>0</v>
      </c>
      <c r="K761" s="129">
        <f t="shared" ref="K761:K767" si="142">SUM(F761,G761,H761,I761,J761)</f>
        <v>200000</v>
      </c>
      <c r="L761" s="437">
        <v>0</v>
      </c>
      <c r="M761" s="131">
        <v>60</v>
      </c>
      <c r="N761" s="437">
        <v>0</v>
      </c>
      <c r="O761" s="131">
        <f>SUM(L761:N761)</f>
        <v>60</v>
      </c>
      <c r="P761" s="416" t="s">
        <v>3594</v>
      </c>
      <c r="Q761" s="416" t="s">
        <v>3415</v>
      </c>
      <c r="R761" s="100">
        <v>21702</v>
      </c>
      <c r="S761" s="416" t="s">
        <v>2019</v>
      </c>
      <c r="T761" s="128" t="s">
        <v>2020</v>
      </c>
      <c r="U761" s="40">
        <v>16</v>
      </c>
      <c r="V761" s="40">
        <v>16.100000000000001</v>
      </c>
      <c r="W761" s="40" t="s">
        <v>2447</v>
      </c>
      <c r="X761" s="238" t="s">
        <v>221</v>
      </c>
      <c r="Y761" s="98" t="s">
        <v>1961</v>
      </c>
      <c r="AA761" s="210"/>
      <c r="AB761" s="210"/>
      <c r="AC761" s="210"/>
      <c r="AD761" s="210"/>
      <c r="AE761" s="210"/>
      <c r="AF761" s="210"/>
      <c r="AG761" s="210"/>
    </row>
    <row r="762" spans="1:33" s="211" customFormat="1" ht="140.25" customHeight="1">
      <c r="A762" s="55"/>
      <c r="B762" s="56"/>
      <c r="C762" s="766">
        <v>12</v>
      </c>
      <c r="D762" s="495">
        <v>5</v>
      </c>
      <c r="E762" s="389" t="s">
        <v>2445</v>
      </c>
      <c r="F762" s="157">
        <v>0</v>
      </c>
      <c r="G762" s="137">
        <v>150000</v>
      </c>
      <c r="H762" s="161">
        <v>0</v>
      </c>
      <c r="I762" s="161">
        <v>0</v>
      </c>
      <c r="J762" s="161">
        <v>0</v>
      </c>
      <c r="K762" s="54">
        <f t="shared" si="142"/>
        <v>150000</v>
      </c>
      <c r="L762" s="435">
        <v>0</v>
      </c>
      <c r="M762" s="435">
        <v>56</v>
      </c>
      <c r="N762" s="435">
        <v>0</v>
      </c>
      <c r="O762" s="435">
        <v>56</v>
      </c>
      <c r="P762" s="49" t="s">
        <v>2442</v>
      </c>
      <c r="Q762" s="49" t="s">
        <v>220</v>
      </c>
      <c r="R762" s="1154" t="s">
        <v>3281</v>
      </c>
      <c r="S762" s="416" t="s">
        <v>3471</v>
      </c>
      <c r="T762" s="40" t="s">
        <v>2446</v>
      </c>
      <c r="U762" s="40">
        <v>16</v>
      </c>
      <c r="V762" s="40">
        <v>16.100000000000001</v>
      </c>
      <c r="W762" s="40" t="s">
        <v>2447</v>
      </c>
      <c r="X762" s="238" t="s">
        <v>221</v>
      </c>
      <c r="Y762" s="416" t="s">
        <v>2444</v>
      </c>
      <c r="AA762" s="210"/>
      <c r="AB762" s="210"/>
      <c r="AC762" s="210"/>
      <c r="AD762" s="210"/>
      <c r="AE762" s="210"/>
      <c r="AF762" s="210"/>
      <c r="AG762" s="210"/>
    </row>
    <row r="763" spans="1:33" s="211" customFormat="1" ht="140.25" customHeight="1">
      <c r="A763" s="55"/>
      <c r="B763" s="56"/>
      <c r="C763" s="766">
        <v>13</v>
      </c>
      <c r="D763" s="495">
        <v>6</v>
      </c>
      <c r="E763" s="389" t="s">
        <v>2448</v>
      </c>
      <c r="F763" s="157">
        <v>0</v>
      </c>
      <c r="G763" s="137">
        <v>100000</v>
      </c>
      <c r="H763" s="161">
        <v>0</v>
      </c>
      <c r="I763" s="161">
        <v>0</v>
      </c>
      <c r="J763" s="161">
        <v>0</v>
      </c>
      <c r="K763" s="54">
        <f t="shared" si="142"/>
        <v>100000</v>
      </c>
      <c r="L763" s="433">
        <v>0</v>
      </c>
      <c r="M763" s="435">
        <v>80</v>
      </c>
      <c r="N763" s="433">
        <v>0</v>
      </c>
      <c r="O763" s="435">
        <v>80</v>
      </c>
      <c r="P763" s="49" t="s">
        <v>2442</v>
      </c>
      <c r="Q763" s="49" t="s">
        <v>220</v>
      </c>
      <c r="R763" s="455" t="s">
        <v>3719</v>
      </c>
      <c r="S763" s="416" t="s">
        <v>3472</v>
      </c>
      <c r="T763" s="40" t="s">
        <v>2446</v>
      </c>
      <c r="U763" s="40">
        <v>16</v>
      </c>
      <c r="V763" s="40">
        <v>16.100000000000001</v>
      </c>
      <c r="W763" s="40" t="s">
        <v>2447</v>
      </c>
      <c r="X763" s="238" t="s">
        <v>221</v>
      </c>
      <c r="Y763" s="416" t="s">
        <v>2444</v>
      </c>
      <c r="AA763" s="210"/>
      <c r="AB763" s="210"/>
      <c r="AC763" s="210"/>
      <c r="AD763" s="210"/>
      <c r="AE763" s="210"/>
      <c r="AF763" s="210"/>
      <c r="AG763" s="210"/>
    </row>
    <row r="764" spans="1:33" s="213" customFormat="1" ht="140.25" customHeight="1">
      <c r="A764" s="55"/>
      <c r="B764" s="56"/>
      <c r="C764" s="766">
        <v>14</v>
      </c>
      <c r="D764" s="489">
        <v>6</v>
      </c>
      <c r="E764" s="454" t="s">
        <v>2495</v>
      </c>
      <c r="F764" s="110">
        <v>0</v>
      </c>
      <c r="G764" s="169">
        <v>20000</v>
      </c>
      <c r="H764" s="110">
        <v>0</v>
      </c>
      <c r="I764" s="110">
        <v>0</v>
      </c>
      <c r="J764" s="110">
        <v>0</v>
      </c>
      <c r="K764" s="47">
        <f t="shared" si="142"/>
        <v>20000</v>
      </c>
      <c r="L764" s="431">
        <v>190</v>
      </c>
      <c r="M764" s="110">
        <v>0</v>
      </c>
      <c r="N764" s="431">
        <v>5</v>
      </c>
      <c r="O764" s="655">
        <v>195</v>
      </c>
      <c r="P764" s="49" t="s">
        <v>411</v>
      </c>
      <c r="Q764" s="49" t="s">
        <v>2496</v>
      </c>
      <c r="R764" s="75">
        <v>21641</v>
      </c>
      <c r="S764" s="416" t="s">
        <v>2497</v>
      </c>
      <c r="T764" s="40" t="s">
        <v>2498</v>
      </c>
      <c r="U764" s="40">
        <v>16</v>
      </c>
      <c r="V764" s="40">
        <v>16.100000000000001</v>
      </c>
      <c r="W764" s="40" t="s">
        <v>2447</v>
      </c>
      <c r="X764" s="238" t="s">
        <v>221</v>
      </c>
      <c r="Y764" s="415" t="s">
        <v>2479</v>
      </c>
      <c r="AA764" s="212"/>
      <c r="AB764" s="212"/>
      <c r="AC764" s="212"/>
      <c r="AD764" s="212"/>
      <c r="AE764" s="212"/>
      <c r="AF764" s="212"/>
      <c r="AG764" s="212"/>
    </row>
    <row r="765" spans="1:33" s="959" customFormat="1" ht="140.25" customHeight="1">
      <c r="A765" s="55"/>
      <c r="B765" s="56"/>
      <c r="C765" s="766">
        <v>15</v>
      </c>
      <c r="D765" s="502">
        <v>6</v>
      </c>
      <c r="E765" s="389" t="s">
        <v>2164</v>
      </c>
      <c r="F765" s="110">
        <v>0</v>
      </c>
      <c r="G765" s="87">
        <v>30000</v>
      </c>
      <c r="H765" s="48"/>
      <c r="I765" s="48"/>
      <c r="J765" s="48"/>
      <c r="K765" s="47">
        <f t="shared" si="142"/>
        <v>30000</v>
      </c>
      <c r="L765" s="431"/>
      <c r="M765" s="431">
        <v>42</v>
      </c>
      <c r="N765" s="431"/>
      <c r="O765" s="431">
        <v>42</v>
      </c>
      <c r="P765" s="49" t="s">
        <v>240</v>
      </c>
      <c r="Q765" s="49" t="s">
        <v>220</v>
      </c>
      <c r="R765" s="702" t="s">
        <v>2158</v>
      </c>
      <c r="S765" s="416" t="s">
        <v>3082</v>
      </c>
      <c r="T765" s="1089" t="s">
        <v>2165</v>
      </c>
      <c r="U765" s="40">
        <v>16</v>
      </c>
      <c r="V765" s="40">
        <v>16.100000000000001</v>
      </c>
      <c r="W765" s="40" t="s">
        <v>2447</v>
      </c>
      <c r="X765" s="238" t="s">
        <v>394</v>
      </c>
      <c r="Y765" s="416" t="s">
        <v>2097</v>
      </c>
      <c r="AA765" s="960"/>
      <c r="AB765" s="960"/>
      <c r="AC765" s="960"/>
      <c r="AD765" s="960"/>
      <c r="AE765" s="960"/>
      <c r="AF765" s="960"/>
      <c r="AG765" s="960"/>
    </row>
    <row r="766" spans="1:33" s="208" customFormat="1" ht="122.1" customHeight="1">
      <c r="A766" s="33"/>
      <c r="B766" s="34"/>
      <c r="C766" s="766">
        <v>16</v>
      </c>
      <c r="D766" s="495">
        <v>1</v>
      </c>
      <c r="E766" s="389" t="s">
        <v>2327</v>
      </c>
      <c r="F766" s="110">
        <v>0</v>
      </c>
      <c r="G766" s="137">
        <v>400000</v>
      </c>
      <c r="H766" s="161">
        <v>0</v>
      </c>
      <c r="I766" s="161">
        <v>0</v>
      </c>
      <c r="J766" s="161">
        <v>0</v>
      </c>
      <c r="K766" s="54">
        <f t="shared" si="142"/>
        <v>400000</v>
      </c>
      <c r="L766" s="433">
        <v>0</v>
      </c>
      <c r="M766" s="431">
        <v>114</v>
      </c>
      <c r="N766" s="431">
        <v>6</v>
      </c>
      <c r="O766" s="431">
        <v>120</v>
      </c>
      <c r="P766" s="416" t="s">
        <v>2526</v>
      </c>
      <c r="Q766" s="416" t="s">
        <v>220</v>
      </c>
      <c r="R766" s="1413" t="s">
        <v>1170</v>
      </c>
      <c r="S766" s="416" t="s">
        <v>2328</v>
      </c>
      <c r="T766" s="40" t="s">
        <v>2329</v>
      </c>
      <c r="U766" s="40">
        <v>16</v>
      </c>
      <c r="V766" s="40">
        <v>16.100000000000001</v>
      </c>
      <c r="W766" s="40" t="s">
        <v>2447</v>
      </c>
      <c r="X766" s="238" t="s">
        <v>221</v>
      </c>
      <c r="Y766" s="416" t="s">
        <v>2326</v>
      </c>
      <c r="AA766" s="207"/>
      <c r="AB766" s="207"/>
      <c r="AC766" s="207"/>
      <c r="AD766" s="207"/>
      <c r="AE766" s="207"/>
      <c r="AF766" s="207"/>
      <c r="AG766" s="207"/>
    </row>
    <row r="767" spans="1:33" s="208" customFormat="1" ht="122.1" customHeight="1">
      <c r="A767" s="33"/>
      <c r="B767" s="34"/>
      <c r="C767" s="766">
        <v>17</v>
      </c>
      <c r="D767" s="495">
        <v>2</v>
      </c>
      <c r="E767" s="389" t="s">
        <v>2330</v>
      </c>
      <c r="F767" s="110">
        <v>0</v>
      </c>
      <c r="G767" s="137">
        <v>75000</v>
      </c>
      <c r="H767" s="161">
        <v>0</v>
      </c>
      <c r="I767" s="161">
        <v>0</v>
      </c>
      <c r="J767" s="161">
        <v>0</v>
      </c>
      <c r="K767" s="54">
        <f t="shared" si="142"/>
        <v>75000</v>
      </c>
      <c r="L767" s="433">
        <v>0</v>
      </c>
      <c r="M767" s="431">
        <v>98</v>
      </c>
      <c r="N767" s="431">
        <v>2</v>
      </c>
      <c r="O767" s="431">
        <v>100</v>
      </c>
      <c r="P767" s="416" t="s">
        <v>2526</v>
      </c>
      <c r="Q767" s="416" t="s">
        <v>220</v>
      </c>
      <c r="R767" s="1295" t="s">
        <v>2331</v>
      </c>
      <c r="S767" s="416" t="s">
        <v>2332</v>
      </c>
      <c r="T767" s="40" t="s">
        <v>2333</v>
      </c>
      <c r="U767" s="40">
        <v>16</v>
      </c>
      <c r="V767" s="40">
        <v>16.100000000000001</v>
      </c>
      <c r="W767" s="40" t="s">
        <v>2447</v>
      </c>
      <c r="X767" s="795" t="s">
        <v>221</v>
      </c>
      <c r="Y767" s="416" t="s">
        <v>2326</v>
      </c>
      <c r="AA767" s="207"/>
      <c r="AB767" s="207"/>
      <c r="AC767" s="207"/>
      <c r="AD767" s="207"/>
      <c r="AE767" s="207"/>
      <c r="AF767" s="207"/>
      <c r="AG767" s="207"/>
    </row>
    <row r="768" spans="1:33" s="208" customFormat="1" ht="122.1" customHeight="1">
      <c r="A768" s="33"/>
      <c r="B768" s="34"/>
      <c r="C768" s="766">
        <v>18</v>
      </c>
      <c r="D768" s="495">
        <v>3</v>
      </c>
      <c r="E768" s="389" t="s">
        <v>2261</v>
      </c>
      <c r="F768" s="110">
        <v>0</v>
      </c>
      <c r="G768" s="137">
        <v>28000</v>
      </c>
      <c r="H768" s="110">
        <v>0</v>
      </c>
      <c r="I768" s="110">
        <v>0</v>
      </c>
      <c r="J768" s="110">
        <v>0</v>
      </c>
      <c r="K768" s="47">
        <v>28000</v>
      </c>
      <c r="L768" s="435">
        <v>0</v>
      </c>
      <c r="M768" s="435">
        <v>28</v>
      </c>
      <c r="N768" s="435">
        <v>0</v>
      </c>
      <c r="O768" s="435">
        <v>28</v>
      </c>
      <c r="P768" s="49" t="s">
        <v>240</v>
      </c>
      <c r="Q768" s="49" t="s">
        <v>3286</v>
      </c>
      <c r="R768" s="75">
        <v>21490</v>
      </c>
      <c r="S768" s="416" t="s">
        <v>2236</v>
      </c>
      <c r="T768" s="40" t="s">
        <v>2237</v>
      </c>
      <c r="U768" s="40">
        <v>16</v>
      </c>
      <c r="V768" s="40">
        <v>16.100000000000001</v>
      </c>
      <c r="W768" s="40" t="s">
        <v>2447</v>
      </c>
      <c r="X768" s="40" t="s">
        <v>221</v>
      </c>
      <c r="Y768" s="416" t="s">
        <v>2228</v>
      </c>
      <c r="Z768" s="207"/>
      <c r="AA768" s="207"/>
      <c r="AB768" s="207"/>
      <c r="AC768" s="207"/>
      <c r="AD768" s="207"/>
      <c r="AE768" s="207"/>
      <c r="AF768" s="207"/>
      <c r="AG768" s="207"/>
    </row>
    <row r="769" spans="1:36" s="211" customFormat="1" ht="122.1" customHeight="1">
      <c r="A769" s="58"/>
      <c r="B769" s="247"/>
      <c r="C769" s="766">
        <v>19</v>
      </c>
      <c r="D769" s="896">
        <v>37</v>
      </c>
      <c r="E769" s="519" t="s">
        <v>422</v>
      </c>
      <c r="F769" s="110">
        <v>0</v>
      </c>
      <c r="G769" s="110">
        <v>0</v>
      </c>
      <c r="H769" s="110">
        <v>0</v>
      </c>
      <c r="I769" s="60">
        <v>113000</v>
      </c>
      <c r="J769" s="110">
        <v>0</v>
      </c>
      <c r="K769" s="315">
        <f>SUM(F769,G769,H769,I769,J769)</f>
        <v>113000</v>
      </c>
      <c r="L769" s="449"/>
      <c r="M769" s="449">
        <v>25</v>
      </c>
      <c r="N769" s="445">
        <v>0</v>
      </c>
      <c r="O769" s="449">
        <v>25</v>
      </c>
      <c r="P769" s="59" t="s">
        <v>240</v>
      </c>
      <c r="Q769" s="59" t="s">
        <v>220</v>
      </c>
      <c r="R769" s="1105">
        <v>21520</v>
      </c>
      <c r="S769" s="417" t="s">
        <v>3196</v>
      </c>
      <c r="T769" s="61" t="s">
        <v>423</v>
      </c>
      <c r="U769" s="40">
        <v>16</v>
      </c>
      <c r="V769" s="40">
        <v>16.100000000000001</v>
      </c>
      <c r="W769" s="40" t="s">
        <v>2447</v>
      </c>
      <c r="X769" s="870" t="s">
        <v>394</v>
      </c>
      <c r="Y769" s="420" t="s">
        <v>368</v>
      </c>
      <c r="Z769" s="210"/>
      <c r="AA769" s="210"/>
      <c r="AB769" s="210"/>
      <c r="AC769" s="210"/>
      <c r="AD769" s="210"/>
      <c r="AE769" s="210"/>
      <c r="AF769" s="210"/>
      <c r="AG769" s="210"/>
    </row>
    <row r="770" spans="1:36" s="211" customFormat="1" ht="122.1" customHeight="1">
      <c r="A770" s="55"/>
      <c r="B770" s="56"/>
      <c r="C770" s="766">
        <v>20</v>
      </c>
      <c r="D770" s="488">
        <v>18</v>
      </c>
      <c r="E770" s="497" t="s">
        <v>470</v>
      </c>
      <c r="F770" s="42">
        <v>0</v>
      </c>
      <c r="G770" s="42">
        <v>0</v>
      </c>
      <c r="H770" s="42">
        <v>0</v>
      </c>
      <c r="I770" s="70">
        <v>27000</v>
      </c>
      <c r="J770" s="42">
        <v>0</v>
      </c>
      <c r="K770" s="42">
        <f>SUM(F770,G770,H770,I770,J770)</f>
        <v>27000</v>
      </c>
      <c r="L770" s="443">
        <v>0</v>
      </c>
      <c r="M770" s="439">
        <v>28</v>
      </c>
      <c r="N770" s="443">
        <v>0</v>
      </c>
      <c r="O770" s="439">
        <v>28</v>
      </c>
      <c r="P770" s="66" t="s">
        <v>240</v>
      </c>
      <c r="Q770" s="66" t="s">
        <v>220</v>
      </c>
      <c r="R770" s="234">
        <v>21520</v>
      </c>
      <c r="S770" s="415" t="s">
        <v>469</v>
      </c>
      <c r="T770" s="65" t="s">
        <v>367</v>
      </c>
      <c r="U770" s="40">
        <v>16</v>
      </c>
      <c r="V770" s="40">
        <v>16.100000000000001</v>
      </c>
      <c r="W770" s="40" t="s">
        <v>2447</v>
      </c>
      <c r="X770" s="238"/>
      <c r="Y770" s="658" t="s">
        <v>368</v>
      </c>
      <c r="AA770" s="210"/>
      <c r="AB770" s="210"/>
      <c r="AC770" s="210"/>
      <c r="AD770" s="210"/>
      <c r="AE770" s="210"/>
      <c r="AF770" s="210"/>
      <c r="AG770" s="210"/>
    </row>
    <row r="771" spans="1:36" s="225" customFormat="1" ht="122.1" customHeight="1">
      <c r="A771" s="33"/>
      <c r="B771" s="34"/>
      <c r="C771" s="766">
        <v>21</v>
      </c>
      <c r="D771" s="506">
        <v>18</v>
      </c>
      <c r="E771" s="482" t="s">
        <v>989</v>
      </c>
      <c r="F771" s="153">
        <v>0</v>
      </c>
      <c r="G771" s="137">
        <v>25000</v>
      </c>
      <c r="H771" s="153">
        <v>0</v>
      </c>
      <c r="I771" s="153">
        <v>0</v>
      </c>
      <c r="J771" s="153">
        <v>0</v>
      </c>
      <c r="K771" s="153">
        <f>SUM(F771,G771,H771,I771,J771)</f>
        <v>25000</v>
      </c>
      <c r="L771" s="434">
        <v>60</v>
      </c>
      <c r="M771" s="434">
        <v>40</v>
      </c>
      <c r="N771" s="434">
        <v>0</v>
      </c>
      <c r="O771" s="434">
        <f>SUM(L771:N771)</f>
        <v>100</v>
      </c>
      <c r="P771" s="99" t="s">
        <v>240</v>
      </c>
      <c r="Q771" s="99" t="s">
        <v>220</v>
      </c>
      <c r="R771" s="100">
        <v>21641</v>
      </c>
      <c r="S771" s="99" t="s">
        <v>990</v>
      </c>
      <c r="T771" s="101" t="s">
        <v>991</v>
      </c>
      <c r="U771" s="40">
        <v>16</v>
      </c>
      <c r="V771" s="40">
        <v>16.100000000000001</v>
      </c>
      <c r="W771" s="40" t="s">
        <v>2447</v>
      </c>
      <c r="X771" s="171" t="s">
        <v>221</v>
      </c>
      <c r="Y771" s="416" t="s">
        <v>3032</v>
      </c>
      <c r="AA771" s="224"/>
      <c r="AB771" s="224"/>
      <c r="AC771" s="224"/>
      <c r="AD771" s="224"/>
      <c r="AE771" s="224"/>
      <c r="AF771" s="224"/>
      <c r="AG771" s="224"/>
    </row>
    <row r="772" spans="1:36" s="134" customFormat="1" ht="122.1" customHeight="1">
      <c r="A772" s="55"/>
      <c r="B772" s="56"/>
      <c r="C772" s="766">
        <v>22</v>
      </c>
      <c r="D772" s="489">
        <v>8</v>
      </c>
      <c r="E772" s="454" t="s">
        <v>839</v>
      </c>
      <c r="F772" s="110">
        <v>0</v>
      </c>
      <c r="G772" s="72">
        <v>40000</v>
      </c>
      <c r="H772" s="70">
        <v>0</v>
      </c>
      <c r="I772" s="70">
        <v>0</v>
      </c>
      <c r="J772" s="70">
        <v>0</v>
      </c>
      <c r="K772" s="38">
        <f>SUM(F772,G772,H772,I772,J772)</f>
        <v>40000</v>
      </c>
      <c r="L772" s="440">
        <v>0</v>
      </c>
      <c r="M772" s="440">
        <v>40</v>
      </c>
      <c r="N772" s="440">
        <v>0</v>
      </c>
      <c r="O772" s="440">
        <v>40</v>
      </c>
      <c r="P772" s="415" t="s">
        <v>240</v>
      </c>
      <c r="Q772" s="66" t="s">
        <v>220</v>
      </c>
      <c r="R772" s="234">
        <v>21702</v>
      </c>
      <c r="S772" s="415" t="s">
        <v>840</v>
      </c>
      <c r="T772" s="65" t="s">
        <v>841</v>
      </c>
      <c r="U772" s="40">
        <v>16</v>
      </c>
      <c r="V772" s="40">
        <v>16.100000000000001</v>
      </c>
      <c r="W772" s="40" t="s">
        <v>2447</v>
      </c>
      <c r="X772" s="65" t="s">
        <v>221</v>
      </c>
      <c r="Y772" s="415" t="s">
        <v>3117</v>
      </c>
      <c r="Z772" s="133"/>
      <c r="AA772" s="133"/>
      <c r="AB772" s="133"/>
      <c r="AC772" s="133"/>
      <c r="AD772" s="133"/>
      <c r="AE772" s="133"/>
      <c r="AF772" s="133"/>
      <c r="AG772" s="133"/>
    </row>
    <row r="773" spans="1:36" s="226" customFormat="1" ht="122.1" customHeight="1">
      <c r="A773" s="55"/>
      <c r="B773" s="56"/>
      <c r="C773" s="766">
        <v>23</v>
      </c>
      <c r="D773" s="495">
        <v>7</v>
      </c>
      <c r="E773" s="389" t="s">
        <v>1405</v>
      </c>
      <c r="F773" s="110">
        <v>0</v>
      </c>
      <c r="G773" s="137">
        <v>80000</v>
      </c>
      <c r="H773" s="110">
        <v>0</v>
      </c>
      <c r="I773" s="110">
        <v>0</v>
      </c>
      <c r="J773" s="110">
        <v>0</v>
      </c>
      <c r="K773" s="115">
        <f>SUM(F773,G773,H773,I773,J773)</f>
        <v>80000</v>
      </c>
      <c r="L773" s="165">
        <v>0</v>
      </c>
      <c r="M773" s="165">
        <v>50</v>
      </c>
      <c r="N773" s="165">
        <v>0</v>
      </c>
      <c r="O773" s="165">
        <f>SUM(L773:N773)</f>
        <v>50</v>
      </c>
      <c r="P773" s="416" t="s">
        <v>240</v>
      </c>
      <c r="Q773" s="416" t="s">
        <v>220</v>
      </c>
      <c r="R773" s="100">
        <v>21702</v>
      </c>
      <c r="S773" s="98" t="s">
        <v>1365</v>
      </c>
      <c r="T773" s="90" t="s">
        <v>1366</v>
      </c>
      <c r="U773" s="40">
        <v>16</v>
      </c>
      <c r="V773" s="40">
        <v>16.100000000000001</v>
      </c>
      <c r="W773" s="40" t="s">
        <v>2447</v>
      </c>
      <c r="X773" s="238" t="s">
        <v>221</v>
      </c>
      <c r="Y773" s="99" t="s">
        <v>1367</v>
      </c>
      <c r="AA773" s="114"/>
      <c r="AB773" s="221"/>
      <c r="AC773" s="221"/>
      <c r="AD773" s="221"/>
      <c r="AE773" s="221"/>
      <c r="AF773" s="221"/>
      <c r="AG773" s="221"/>
    </row>
    <row r="774" spans="1:36" s="208" customFormat="1" ht="122.1" customHeight="1">
      <c r="A774" s="33"/>
      <c r="B774" s="34"/>
      <c r="C774" s="766">
        <v>24</v>
      </c>
      <c r="D774" s="492">
        <v>15</v>
      </c>
      <c r="E774" s="781" t="s">
        <v>2273</v>
      </c>
      <c r="F774" s="183" t="s">
        <v>525</v>
      </c>
      <c r="G774" s="811">
        <v>20000</v>
      </c>
      <c r="H774" s="702" t="s">
        <v>525</v>
      </c>
      <c r="I774" s="702" t="s">
        <v>525</v>
      </c>
      <c r="J774" s="702" t="s">
        <v>525</v>
      </c>
      <c r="K774" s="808">
        <v>20000</v>
      </c>
      <c r="L774" s="702" t="s">
        <v>525</v>
      </c>
      <c r="M774" s="188">
        <v>13</v>
      </c>
      <c r="N774" s="702" t="s">
        <v>525</v>
      </c>
      <c r="O774" s="189">
        <v>13</v>
      </c>
      <c r="P774" s="848" t="s">
        <v>240</v>
      </c>
      <c r="Q774" s="190" t="s">
        <v>220</v>
      </c>
      <c r="R774" s="184" t="s">
        <v>2421</v>
      </c>
      <c r="S774" s="86" t="s">
        <v>2274</v>
      </c>
      <c r="T774" s="86" t="s">
        <v>2275</v>
      </c>
      <c r="U774" s="40">
        <v>16</v>
      </c>
      <c r="V774" s="40">
        <v>16.100000000000001</v>
      </c>
      <c r="W774" s="40" t="s">
        <v>2447</v>
      </c>
      <c r="X774" s="40" t="s">
        <v>221</v>
      </c>
      <c r="Y774" s="416" t="s">
        <v>2272</v>
      </c>
      <c r="Z774" s="207"/>
      <c r="AA774" s="207"/>
      <c r="AB774" s="207"/>
      <c r="AC774" s="207"/>
      <c r="AD774" s="207"/>
      <c r="AE774" s="207"/>
      <c r="AF774" s="207"/>
      <c r="AG774" s="207"/>
      <c r="AH774" s="207"/>
      <c r="AI774" s="207"/>
      <c r="AJ774" s="207"/>
    </row>
    <row r="775" spans="1:36" s="208" customFormat="1" ht="122.1" customHeight="1">
      <c r="A775" s="33"/>
      <c r="B775" s="34"/>
      <c r="C775" s="766">
        <v>25</v>
      </c>
      <c r="D775" s="506">
        <v>16</v>
      </c>
      <c r="E775" s="478" t="s">
        <v>987</v>
      </c>
      <c r="F775" s="156">
        <v>0</v>
      </c>
      <c r="G775" s="137">
        <v>40000</v>
      </c>
      <c r="H775" s="156">
        <v>0</v>
      </c>
      <c r="I775" s="156">
        <v>0</v>
      </c>
      <c r="J775" s="156">
        <v>0</v>
      </c>
      <c r="K775" s="156">
        <v>40000</v>
      </c>
      <c r="L775" s="444">
        <v>3</v>
      </c>
      <c r="M775" s="444">
        <v>37</v>
      </c>
      <c r="N775" s="444">
        <v>0</v>
      </c>
      <c r="O775" s="444">
        <v>40</v>
      </c>
      <c r="P775" s="416" t="s">
        <v>240</v>
      </c>
      <c r="Q775" s="416" t="s">
        <v>220</v>
      </c>
      <c r="R775" s="75">
        <v>21551</v>
      </c>
      <c r="S775" s="416" t="s">
        <v>961</v>
      </c>
      <c r="T775" s="455" t="s">
        <v>962</v>
      </c>
      <c r="U775" s="861">
        <v>5</v>
      </c>
      <c r="V775" s="861">
        <v>5.4</v>
      </c>
      <c r="W775" s="861" t="s">
        <v>48</v>
      </c>
      <c r="X775" s="702" t="s">
        <v>221</v>
      </c>
      <c r="Y775" s="416" t="s">
        <v>3032</v>
      </c>
      <c r="AA775" s="207"/>
      <c r="AB775" s="207"/>
      <c r="AC775" s="207"/>
      <c r="AD775" s="207"/>
      <c r="AE775" s="207"/>
      <c r="AF775" s="207"/>
      <c r="AG775" s="207"/>
    </row>
    <row r="776" spans="1:36" s="223" customFormat="1" ht="23.25" customHeight="1">
      <c r="A776" s="292"/>
      <c r="B776" s="293"/>
      <c r="C776" s="579" t="s">
        <v>68</v>
      </c>
      <c r="D776" s="484"/>
      <c r="E776" s="485" t="s">
        <v>3448</v>
      </c>
      <c r="F776" s="282">
        <f>SUM(F777,F778,F779,F780,F781,F782,F785,F786,F787,F788,F790,F791,F792,F793,F794,F795,F796,F797,F798,F799,F800,F801,F802,F803,F804,F805,F806,F808,F807)</f>
        <v>264885520</v>
      </c>
      <c r="G776" s="282">
        <f>SUM(G777,G778,G779,G780,G781,G782,G785,G786,G787,G788,G790,G791,G792,G793,G794,G795,G796,G797,G798,G799,G800,G801,G802,G803,G804,G805,G806,G808,G807)</f>
        <v>666925820</v>
      </c>
      <c r="H776" s="282">
        <f t="shared" ref="H776:K776" si="143">SUM(H777,H778,H779,H780,H781,H782,H785,H786,H787,H788,H790,H791,H792,H793,H794,H795,H796,H797,H798,H799,H800,H801,H802,H803,H804,H805,H806,H808,H807)</f>
        <v>69000</v>
      </c>
      <c r="I776" s="282">
        <f t="shared" si="143"/>
        <v>100300</v>
      </c>
      <c r="J776" s="282">
        <f t="shared" si="143"/>
        <v>477920</v>
      </c>
      <c r="K776" s="282">
        <f t="shared" si="143"/>
        <v>932458560</v>
      </c>
      <c r="L776" s="282"/>
      <c r="M776" s="282"/>
      <c r="N776" s="282"/>
      <c r="O776" s="282"/>
      <c r="P776" s="282"/>
      <c r="Q776" s="283"/>
      <c r="R776" s="351"/>
      <c r="S776" s="338"/>
      <c r="T776" s="281"/>
      <c r="U776" s="339"/>
      <c r="V776" s="339"/>
      <c r="W776" s="339"/>
      <c r="X776" s="339"/>
      <c r="Y776" s="682"/>
      <c r="AA776" s="222"/>
      <c r="AB776" s="222"/>
      <c r="AC776" s="222"/>
      <c r="AD776" s="222"/>
      <c r="AE776" s="222"/>
      <c r="AF776" s="222"/>
      <c r="AG776" s="222"/>
    </row>
    <row r="777" spans="1:36" s="211" customFormat="1" ht="114" customHeight="1">
      <c r="A777" s="269"/>
      <c r="B777" s="871"/>
      <c r="C777" s="833">
        <v>1</v>
      </c>
      <c r="D777" s="1023">
        <v>21</v>
      </c>
      <c r="E777" s="1024" t="s">
        <v>468</v>
      </c>
      <c r="F777" s="894">
        <v>30000</v>
      </c>
      <c r="G777" s="894">
        <v>0</v>
      </c>
      <c r="H777" s="933">
        <v>0</v>
      </c>
      <c r="I777" s="933">
        <v>0</v>
      </c>
      <c r="J777" s="933">
        <v>0</v>
      </c>
      <c r="K777" s="636">
        <f>SUM(F777,G777,H777,I777,J777)</f>
        <v>30000</v>
      </c>
      <c r="L777" s="926">
        <v>0</v>
      </c>
      <c r="M777" s="978">
        <v>57</v>
      </c>
      <c r="N777" s="978">
        <v>57</v>
      </c>
      <c r="O777" s="429">
        <v>150</v>
      </c>
      <c r="P777" s="273" t="s">
        <v>240</v>
      </c>
      <c r="Q777" s="273" t="s">
        <v>220</v>
      </c>
      <c r="R777" s="891">
        <v>21732</v>
      </c>
      <c r="S777" s="892" t="s">
        <v>469</v>
      </c>
      <c r="T777" s="272" t="s">
        <v>367</v>
      </c>
      <c r="U777" s="272">
        <v>16</v>
      </c>
      <c r="V777" s="272">
        <v>16.100000000000001</v>
      </c>
      <c r="W777" s="272" t="s">
        <v>3606</v>
      </c>
      <c r="X777" s="879" t="s">
        <v>394</v>
      </c>
      <c r="Y777" s="803" t="s">
        <v>368</v>
      </c>
      <c r="AA777" s="210"/>
      <c r="AB777" s="210"/>
      <c r="AC777" s="210"/>
      <c r="AD777" s="210"/>
      <c r="AE777" s="210"/>
      <c r="AF777" s="210"/>
      <c r="AG777" s="210"/>
    </row>
    <row r="778" spans="1:36" s="211" customFormat="1" ht="246" customHeight="1">
      <c r="A778" s="55"/>
      <c r="B778" s="56"/>
      <c r="C778" s="766">
        <v>2</v>
      </c>
      <c r="D778" s="489">
        <v>28</v>
      </c>
      <c r="E778" s="478" t="s">
        <v>692</v>
      </c>
      <c r="F778" s="72">
        <v>0</v>
      </c>
      <c r="G778" s="72">
        <v>0</v>
      </c>
      <c r="H778" s="183" t="s">
        <v>525</v>
      </c>
      <c r="I778" s="424" t="s">
        <v>525</v>
      </c>
      <c r="J778" s="444">
        <v>12700</v>
      </c>
      <c r="K778" s="425">
        <f>SUM(F778,G778,H778,I778,J778)</f>
        <v>12700</v>
      </c>
      <c r="L778" s="183" t="s">
        <v>525</v>
      </c>
      <c r="M778" s="183">
        <v>45</v>
      </c>
      <c r="N778" s="183" t="s">
        <v>525</v>
      </c>
      <c r="O778" s="183">
        <f>SUM(L778:N778)</f>
        <v>45</v>
      </c>
      <c r="P778" s="416" t="s">
        <v>3595</v>
      </c>
      <c r="Q778" s="49" t="s">
        <v>3714</v>
      </c>
      <c r="R778" s="75">
        <v>21702</v>
      </c>
      <c r="S778" s="416" t="s">
        <v>693</v>
      </c>
      <c r="T778" s="702" t="s">
        <v>694</v>
      </c>
      <c r="U778" s="65">
        <v>16</v>
      </c>
      <c r="V778" s="65">
        <v>16.100000000000001</v>
      </c>
      <c r="W778" s="65" t="s">
        <v>3606</v>
      </c>
      <c r="X778" s="238"/>
      <c r="Y778" s="658" t="s">
        <v>536</v>
      </c>
      <c r="AA778" s="210"/>
      <c r="AB778" s="210"/>
      <c r="AC778" s="210"/>
      <c r="AD778" s="210"/>
      <c r="AE778" s="210"/>
      <c r="AF778" s="210"/>
      <c r="AG778" s="210"/>
    </row>
    <row r="779" spans="1:36" s="211" customFormat="1" ht="232.5" customHeight="1">
      <c r="A779" s="55"/>
      <c r="B779" s="56"/>
      <c r="C779" s="766">
        <v>3</v>
      </c>
      <c r="D779" s="489">
        <v>29</v>
      </c>
      <c r="E779" s="478" t="s">
        <v>695</v>
      </c>
      <c r="F779" s="72">
        <v>0</v>
      </c>
      <c r="G779" s="72">
        <v>0</v>
      </c>
      <c r="H779" s="183" t="s">
        <v>525</v>
      </c>
      <c r="I779" s="424" t="s">
        <v>525</v>
      </c>
      <c r="J779" s="444">
        <v>41320</v>
      </c>
      <c r="K779" s="425">
        <f>SUM(F779,G779,H779,I779,J779)</f>
        <v>41320</v>
      </c>
      <c r="L779" s="183">
        <v>10</v>
      </c>
      <c r="M779" s="183">
        <v>62</v>
      </c>
      <c r="N779" s="183">
        <v>30</v>
      </c>
      <c r="O779" s="183">
        <f>SUM(L779:N779)</f>
        <v>102</v>
      </c>
      <c r="P779" s="49" t="s">
        <v>3752</v>
      </c>
      <c r="Q779" s="49" t="s">
        <v>3715</v>
      </c>
      <c r="R779" s="75">
        <v>21763</v>
      </c>
      <c r="S779" s="416" t="s">
        <v>693</v>
      </c>
      <c r="T779" s="702" t="s">
        <v>694</v>
      </c>
      <c r="U779" s="930">
        <v>16</v>
      </c>
      <c r="V779" s="930">
        <v>16.100000000000001</v>
      </c>
      <c r="W779" s="930" t="s">
        <v>3606</v>
      </c>
      <c r="X779" s="238"/>
      <c r="Y779" s="658" t="s">
        <v>536</v>
      </c>
      <c r="AA779" s="210"/>
      <c r="AB779" s="210"/>
      <c r="AC779" s="210"/>
      <c r="AD779" s="210"/>
      <c r="AE779" s="210"/>
      <c r="AF779" s="210"/>
      <c r="AG779" s="210"/>
    </row>
    <row r="780" spans="1:36" s="211" customFormat="1" ht="232.5" customHeight="1">
      <c r="A780" s="55"/>
      <c r="B780" s="56"/>
      <c r="C780" s="766">
        <v>4</v>
      </c>
      <c r="D780" s="489">
        <v>30</v>
      </c>
      <c r="E780" s="478" t="s">
        <v>696</v>
      </c>
      <c r="F780" s="72">
        <v>0</v>
      </c>
      <c r="G780" s="72">
        <v>0</v>
      </c>
      <c r="H780" s="183" t="s">
        <v>525</v>
      </c>
      <c r="I780" s="424" t="s">
        <v>525</v>
      </c>
      <c r="J780" s="444">
        <v>44900</v>
      </c>
      <c r="K780" s="425">
        <f>SUM(F780,G780,H780,I780,J780)</f>
        <v>44900</v>
      </c>
      <c r="L780" s="183">
        <v>5</v>
      </c>
      <c r="M780" s="183">
        <v>46</v>
      </c>
      <c r="N780" s="183">
        <v>14</v>
      </c>
      <c r="O780" s="183">
        <f>SUM(L780:N780)</f>
        <v>65</v>
      </c>
      <c r="P780" s="49" t="s">
        <v>3401</v>
      </c>
      <c r="Q780" s="49" t="s">
        <v>3716</v>
      </c>
      <c r="R780" s="75">
        <v>21794</v>
      </c>
      <c r="S780" s="416" t="s">
        <v>693</v>
      </c>
      <c r="T780" s="702" t="s">
        <v>694</v>
      </c>
      <c r="U780" s="272">
        <v>16</v>
      </c>
      <c r="V780" s="272">
        <v>16.100000000000001</v>
      </c>
      <c r="W780" s="272" t="s">
        <v>3606</v>
      </c>
      <c r="X780" s="238"/>
      <c r="Y780" s="658" t="s">
        <v>536</v>
      </c>
      <c r="AA780" s="210"/>
      <c r="AB780" s="210"/>
      <c r="AC780" s="210"/>
      <c r="AD780" s="210"/>
      <c r="AE780" s="210"/>
      <c r="AF780" s="210"/>
      <c r="AG780" s="210"/>
    </row>
    <row r="781" spans="1:36" s="211" customFormat="1" ht="122.1" customHeight="1">
      <c r="A781" s="55"/>
      <c r="B781" s="56"/>
      <c r="C781" s="766">
        <v>5</v>
      </c>
      <c r="D781" s="490">
        <v>9</v>
      </c>
      <c r="E781" s="491" t="s">
        <v>1586</v>
      </c>
      <c r="F781" s="42">
        <v>0</v>
      </c>
      <c r="G781" s="156">
        <v>35000</v>
      </c>
      <c r="H781" s="42">
        <v>0</v>
      </c>
      <c r="I781" s="42">
        <v>0</v>
      </c>
      <c r="J781" s="42">
        <v>0</v>
      </c>
      <c r="K781" s="193">
        <f>SUM(F781,G781,H781,I781,J781)</f>
        <v>35000</v>
      </c>
      <c r="L781" s="443">
        <v>0</v>
      </c>
      <c r="M781" s="1142">
        <v>80</v>
      </c>
      <c r="N781" s="443">
        <v>0</v>
      </c>
      <c r="O781" s="1142">
        <f>SUM(L781:N781)</f>
        <v>80</v>
      </c>
      <c r="P781" s="854" t="s">
        <v>240</v>
      </c>
      <c r="Q781" s="854" t="s">
        <v>220</v>
      </c>
      <c r="R781" s="75">
        <v>21671</v>
      </c>
      <c r="S781" s="1143" t="s">
        <v>1555</v>
      </c>
      <c r="T781" s="154" t="s">
        <v>1459</v>
      </c>
      <c r="U781" s="272">
        <v>16</v>
      </c>
      <c r="V781" s="272">
        <v>16.100000000000001</v>
      </c>
      <c r="W781" s="272" t="s">
        <v>3606</v>
      </c>
      <c r="X781" s="238" t="s">
        <v>221</v>
      </c>
      <c r="Y781" s="415" t="s">
        <v>1434</v>
      </c>
      <c r="AA781" s="210"/>
      <c r="AB781" s="210"/>
      <c r="AC781" s="210"/>
      <c r="AD781" s="210"/>
      <c r="AE781" s="210"/>
      <c r="AF781" s="210"/>
      <c r="AG781" s="210"/>
    </row>
    <row r="782" spans="1:36" s="211" customFormat="1" ht="122.1" customHeight="1">
      <c r="A782" s="55"/>
      <c r="B782" s="56"/>
      <c r="C782" s="766">
        <v>6</v>
      </c>
      <c r="D782" s="490">
        <v>29</v>
      </c>
      <c r="E782" s="483" t="s">
        <v>3406</v>
      </c>
      <c r="F782" s="110">
        <f t="shared" ref="F782:K782" si="144">SUM(F783,F784)</f>
        <v>0</v>
      </c>
      <c r="G782" s="110">
        <f t="shared" si="144"/>
        <v>0</v>
      </c>
      <c r="H782" s="110">
        <f t="shared" si="144"/>
        <v>0</v>
      </c>
      <c r="I782" s="110">
        <f t="shared" si="144"/>
        <v>100300</v>
      </c>
      <c r="J782" s="110">
        <f t="shared" si="144"/>
        <v>0</v>
      </c>
      <c r="K782" s="110">
        <f t="shared" si="144"/>
        <v>100300</v>
      </c>
      <c r="L782" s="1142"/>
      <c r="M782" s="1142"/>
      <c r="N782" s="1142"/>
      <c r="O782" s="1142"/>
      <c r="P782" s="854" t="s">
        <v>240</v>
      </c>
      <c r="Q782" s="854" t="s">
        <v>220</v>
      </c>
      <c r="R782" s="75" t="s">
        <v>3302</v>
      </c>
      <c r="S782" s="1143"/>
      <c r="T782" s="154"/>
      <c r="U782" s="65">
        <v>16</v>
      </c>
      <c r="V782" s="65">
        <v>16.100000000000001</v>
      </c>
      <c r="W782" s="65" t="s">
        <v>3606</v>
      </c>
      <c r="X782" s="238" t="s">
        <v>221</v>
      </c>
      <c r="Y782" s="415" t="s">
        <v>1434</v>
      </c>
      <c r="AA782" s="210"/>
      <c r="AB782" s="210"/>
      <c r="AC782" s="210"/>
      <c r="AD782" s="210"/>
      <c r="AE782" s="210"/>
      <c r="AF782" s="210"/>
      <c r="AG782" s="210"/>
    </row>
    <row r="783" spans="1:36" s="1046" customFormat="1" ht="117.75" customHeight="1">
      <c r="A783" s="1041"/>
      <c r="B783" s="1042"/>
      <c r="C783" s="1147"/>
      <c r="D783" s="1059"/>
      <c r="E783" s="1082" t="s">
        <v>1627</v>
      </c>
      <c r="F783" s="1043"/>
      <c r="G783" s="1180"/>
      <c r="H783" s="123"/>
      <c r="I783" s="123">
        <v>71700</v>
      </c>
      <c r="J783" s="123"/>
      <c r="K783" s="123">
        <f t="shared" ref="K783:K788" si="145">SUM(F783,G783,H783,I783,J783)</f>
        <v>71700</v>
      </c>
      <c r="L783" s="1181"/>
      <c r="M783" s="1181">
        <v>105</v>
      </c>
      <c r="N783" s="1181"/>
      <c r="O783" s="1181">
        <v>105</v>
      </c>
      <c r="P783" s="854" t="s">
        <v>240</v>
      </c>
      <c r="Q783" s="854" t="s">
        <v>220</v>
      </c>
      <c r="R783" s="1076">
        <v>21763</v>
      </c>
      <c r="S783" s="1182" t="s">
        <v>1555</v>
      </c>
      <c r="T783" s="1183" t="s">
        <v>1459</v>
      </c>
      <c r="U783" s="65">
        <v>16</v>
      </c>
      <c r="V783" s="65">
        <v>16.100000000000001</v>
      </c>
      <c r="W783" s="65" t="s">
        <v>3606</v>
      </c>
      <c r="X783" s="844" t="s">
        <v>221</v>
      </c>
      <c r="Y783" s="415" t="s">
        <v>1434</v>
      </c>
      <c r="AA783" s="1047"/>
      <c r="AB783" s="1047"/>
      <c r="AC783" s="1047"/>
      <c r="AD783" s="1047"/>
      <c r="AE783" s="1047"/>
      <c r="AF783" s="1047"/>
      <c r="AG783" s="1047"/>
    </row>
    <row r="784" spans="1:36" s="1046" customFormat="1" ht="129" customHeight="1">
      <c r="A784" s="1041"/>
      <c r="B784" s="1042"/>
      <c r="C784" s="1147"/>
      <c r="D784" s="1059"/>
      <c r="E784" s="1082" t="s">
        <v>1628</v>
      </c>
      <c r="F784" s="1043"/>
      <c r="G784" s="1180"/>
      <c r="H784" s="123"/>
      <c r="I784" s="123">
        <v>28600</v>
      </c>
      <c r="J784" s="123"/>
      <c r="K784" s="123">
        <f t="shared" si="145"/>
        <v>28600</v>
      </c>
      <c r="L784" s="1181"/>
      <c r="M784" s="1181">
        <v>60</v>
      </c>
      <c r="N784" s="1181"/>
      <c r="O784" s="1181">
        <v>60</v>
      </c>
      <c r="P784" s="854" t="s">
        <v>240</v>
      </c>
      <c r="Q784" s="854" t="s">
        <v>220</v>
      </c>
      <c r="R784" s="1076">
        <v>21794</v>
      </c>
      <c r="S784" s="1182" t="s">
        <v>1555</v>
      </c>
      <c r="T784" s="1183" t="s">
        <v>1459</v>
      </c>
      <c r="U784" s="65">
        <v>16</v>
      </c>
      <c r="V784" s="65">
        <v>16.100000000000001</v>
      </c>
      <c r="W784" s="65" t="s">
        <v>3606</v>
      </c>
      <c r="X784" s="844" t="s">
        <v>221</v>
      </c>
      <c r="Y784" s="415" t="s">
        <v>1434</v>
      </c>
      <c r="AA784" s="1047"/>
      <c r="AB784" s="1047"/>
      <c r="AC784" s="1047"/>
      <c r="AD784" s="1047"/>
      <c r="AE784" s="1047"/>
      <c r="AF784" s="1047"/>
      <c r="AG784" s="1047"/>
    </row>
    <row r="785" spans="1:33" s="1046" customFormat="1" ht="126" customHeight="1">
      <c r="A785" s="1041"/>
      <c r="B785" s="1042"/>
      <c r="C785" s="766">
        <v>7</v>
      </c>
      <c r="D785" s="487">
        <v>21</v>
      </c>
      <c r="E785" s="389" t="s">
        <v>2903</v>
      </c>
      <c r="F785" s="130">
        <v>33500</v>
      </c>
      <c r="G785" s="38">
        <v>0</v>
      </c>
      <c r="H785" s="38">
        <v>0</v>
      </c>
      <c r="I785" s="38">
        <v>0</v>
      </c>
      <c r="J785" s="38">
        <v>0</v>
      </c>
      <c r="K785" s="38">
        <f t="shared" si="145"/>
        <v>33500</v>
      </c>
      <c r="L785" s="431">
        <v>5</v>
      </c>
      <c r="M785" s="431">
        <v>39</v>
      </c>
      <c r="N785" s="431">
        <v>3</v>
      </c>
      <c r="O785" s="431">
        <f>SUM(L785:N785)</f>
        <v>47</v>
      </c>
      <c r="P785" s="49" t="s">
        <v>240</v>
      </c>
      <c r="Q785" s="49" t="s">
        <v>220</v>
      </c>
      <c r="R785" s="75">
        <v>21794</v>
      </c>
      <c r="S785" s="702" t="s">
        <v>226</v>
      </c>
      <c r="T785" s="40" t="s">
        <v>227</v>
      </c>
      <c r="U785" s="65">
        <v>16</v>
      </c>
      <c r="V785" s="65">
        <v>16.100000000000001</v>
      </c>
      <c r="W785" s="65" t="s">
        <v>3606</v>
      </c>
      <c r="X785" s="844" t="s">
        <v>221</v>
      </c>
      <c r="Y785" s="415" t="s">
        <v>863</v>
      </c>
      <c r="AA785" s="1047"/>
      <c r="AB785" s="1047"/>
      <c r="AC785" s="1047"/>
      <c r="AD785" s="1047"/>
      <c r="AE785" s="1047"/>
      <c r="AF785" s="1047"/>
      <c r="AG785" s="1047"/>
    </row>
    <row r="786" spans="1:33" s="1046" customFormat="1" ht="126" customHeight="1">
      <c r="A786" s="1041"/>
      <c r="B786" s="1042"/>
      <c r="C786" s="766">
        <v>8</v>
      </c>
      <c r="D786" s="487">
        <v>22</v>
      </c>
      <c r="E786" s="389" t="s">
        <v>2904</v>
      </c>
      <c r="F786" s="130">
        <v>28400</v>
      </c>
      <c r="G786" s="38">
        <v>0</v>
      </c>
      <c r="H786" s="38">
        <v>0</v>
      </c>
      <c r="I786" s="38">
        <v>0</v>
      </c>
      <c r="J786" s="38">
        <v>0</v>
      </c>
      <c r="K786" s="38">
        <f t="shared" si="145"/>
        <v>28400</v>
      </c>
      <c r="L786" s="430">
        <v>0</v>
      </c>
      <c r="M786" s="431">
        <v>77</v>
      </c>
      <c r="N786" s="430">
        <v>0</v>
      </c>
      <c r="O786" s="431">
        <f>SUM(L786:N786)</f>
        <v>77</v>
      </c>
      <c r="P786" s="49" t="s">
        <v>240</v>
      </c>
      <c r="Q786" s="49" t="s">
        <v>220</v>
      </c>
      <c r="R786" s="75">
        <v>21763</v>
      </c>
      <c r="S786" s="702" t="s">
        <v>226</v>
      </c>
      <c r="T786" s="40" t="s">
        <v>227</v>
      </c>
      <c r="U786" s="65">
        <v>16</v>
      </c>
      <c r="V786" s="65">
        <v>16.100000000000001</v>
      </c>
      <c r="W786" s="65" t="s">
        <v>3606</v>
      </c>
      <c r="X786" s="844" t="s">
        <v>221</v>
      </c>
      <c r="Y786" s="415" t="s">
        <v>863</v>
      </c>
      <c r="AA786" s="1047"/>
      <c r="AB786" s="1047"/>
      <c r="AC786" s="1047"/>
      <c r="AD786" s="1047"/>
      <c r="AE786" s="1047"/>
      <c r="AF786" s="1047"/>
      <c r="AG786" s="1047"/>
    </row>
    <row r="787" spans="1:33" s="1046" customFormat="1" ht="126" customHeight="1">
      <c r="A787" s="1041"/>
      <c r="B787" s="1042"/>
      <c r="C787" s="766">
        <v>9</v>
      </c>
      <c r="D787" s="487">
        <v>23</v>
      </c>
      <c r="E787" s="389" t="s">
        <v>2905</v>
      </c>
      <c r="F787" s="130">
        <v>29000</v>
      </c>
      <c r="G787" s="38">
        <v>0</v>
      </c>
      <c r="H787" s="38">
        <v>0</v>
      </c>
      <c r="I787" s="38">
        <v>0</v>
      </c>
      <c r="J787" s="38">
        <v>0</v>
      </c>
      <c r="K787" s="38">
        <f t="shared" si="145"/>
        <v>29000</v>
      </c>
      <c r="L787" s="430">
        <v>0</v>
      </c>
      <c r="M787" s="431">
        <v>72</v>
      </c>
      <c r="N787" s="430">
        <v>0</v>
      </c>
      <c r="O787" s="431">
        <f>SUM(L787:N787)</f>
        <v>72</v>
      </c>
      <c r="P787" s="49" t="s">
        <v>240</v>
      </c>
      <c r="Q787" s="49" t="s">
        <v>220</v>
      </c>
      <c r="R787" s="75">
        <v>21490</v>
      </c>
      <c r="S787" s="702" t="s">
        <v>226</v>
      </c>
      <c r="T787" s="40" t="s">
        <v>227</v>
      </c>
      <c r="U787" s="65">
        <v>16</v>
      </c>
      <c r="V787" s="65">
        <v>16.100000000000001</v>
      </c>
      <c r="W787" s="65" t="s">
        <v>3606</v>
      </c>
      <c r="X787" s="844" t="s">
        <v>221</v>
      </c>
      <c r="Y787" s="415" t="s">
        <v>863</v>
      </c>
      <c r="AA787" s="1047"/>
      <c r="AB787" s="1047"/>
      <c r="AC787" s="1047"/>
      <c r="AD787" s="1047"/>
      <c r="AE787" s="1047"/>
      <c r="AF787" s="1047"/>
      <c r="AG787" s="1047"/>
    </row>
    <row r="788" spans="1:33" s="223" customFormat="1" ht="116.25" customHeight="1">
      <c r="A788" s="244"/>
      <c r="B788" s="245"/>
      <c r="C788" s="645">
        <v>10</v>
      </c>
      <c r="D788" s="523">
        <v>29</v>
      </c>
      <c r="E788" s="903" t="s">
        <v>1169</v>
      </c>
      <c r="F788" s="108">
        <v>0</v>
      </c>
      <c r="G788" s="108">
        <v>0</v>
      </c>
      <c r="H788" s="108">
        <v>0</v>
      </c>
      <c r="I788" s="108">
        <v>0</v>
      </c>
      <c r="J788" s="111">
        <v>15000</v>
      </c>
      <c r="K788" s="108">
        <f t="shared" si="145"/>
        <v>15000</v>
      </c>
      <c r="L788" s="814">
        <v>40</v>
      </c>
      <c r="M788" s="814">
        <v>20</v>
      </c>
      <c r="N788" s="814"/>
      <c r="O788" s="814">
        <v>60</v>
      </c>
      <c r="P788" s="291" t="s">
        <v>1867</v>
      </c>
      <c r="Q788" s="291" t="s">
        <v>220</v>
      </c>
      <c r="R788" s="1292" t="s">
        <v>1170</v>
      </c>
      <c r="S788" s="419" t="s">
        <v>1166</v>
      </c>
      <c r="T788" s="1290" t="s">
        <v>1167</v>
      </c>
      <c r="U788" s="65">
        <v>16</v>
      </c>
      <c r="V788" s="65">
        <v>16.100000000000001</v>
      </c>
      <c r="W788" s="65" t="s">
        <v>3606</v>
      </c>
      <c r="X788" s="802"/>
      <c r="Y788" s="246" t="s">
        <v>1078</v>
      </c>
      <c r="AA788" s="222"/>
      <c r="AB788" s="222"/>
      <c r="AC788" s="222"/>
      <c r="AD788" s="222"/>
      <c r="AE788" s="222"/>
      <c r="AF788" s="222"/>
      <c r="AG788" s="222"/>
    </row>
    <row r="789" spans="1:33" s="223" customFormat="1" ht="154.5" customHeight="1">
      <c r="A789" s="58"/>
      <c r="B789" s="247"/>
      <c r="C789" s="827"/>
      <c r="D789" s="486"/>
      <c r="E789" s="904"/>
      <c r="F789" s="73"/>
      <c r="G789" s="314"/>
      <c r="H789" s="314"/>
      <c r="I789" s="314"/>
      <c r="J789" s="314"/>
      <c r="K789" s="314"/>
      <c r="L789" s="899"/>
      <c r="M789" s="899"/>
      <c r="N789" s="438"/>
      <c r="O789" s="899"/>
      <c r="P789" s="51" t="s">
        <v>3089</v>
      </c>
      <c r="Q789" s="51"/>
      <c r="R789" s="1111"/>
      <c r="S789" s="420"/>
      <c r="T789" s="870"/>
      <c r="U789" s="1416"/>
      <c r="V789" s="1416"/>
      <c r="W789" s="1416"/>
      <c r="X789" s="798"/>
      <c r="Y789" s="684"/>
      <c r="AA789" s="222"/>
      <c r="AB789" s="222"/>
      <c r="AC789" s="222"/>
      <c r="AD789" s="222"/>
      <c r="AE789" s="222"/>
      <c r="AF789" s="222"/>
      <c r="AG789" s="222"/>
    </row>
    <row r="790" spans="1:33" s="208" customFormat="1" ht="122.1" customHeight="1">
      <c r="A790" s="33"/>
      <c r="B790" s="34"/>
      <c r="C790" s="766">
        <v>11</v>
      </c>
      <c r="D790" s="495">
        <v>1</v>
      </c>
      <c r="E790" s="389" t="s">
        <v>3854</v>
      </c>
      <c r="F790" s="48"/>
      <c r="G790" s="192">
        <v>100000</v>
      </c>
      <c r="H790" s="48"/>
      <c r="I790" s="48"/>
      <c r="J790" s="48"/>
      <c r="K790" s="47">
        <v>100000</v>
      </c>
      <c r="L790" s="431" t="s">
        <v>410</v>
      </c>
      <c r="M790" s="431">
        <v>90</v>
      </c>
      <c r="N790" s="431" t="s">
        <v>410</v>
      </c>
      <c r="O790" s="431">
        <v>90</v>
      </c>
      <c r="P790" s="416" t="s">
        <v>240</v>
      </c>
      <c r="Q790" s="416" t="s">
        <v>220</v>
      </c>
      <c r="R790" s="75">
        <v>21520</v>
      </c>
      <c r="S790" s="416" t="s">
        <v>2412</v>
      </c>
      <c r="T790" s="702" t="s">
        <v>2413</v>
      </c>
      <c r="U790" s="65">
        <v>16</v>
      </c>
      <c r="V790" s="65">
        <v>16.100000000000001</v>
      </c>
      <c r="W790" s="65" t="s">
        <v>3606</v>
      </c>
      <c r="X790" s="40" t="s">
        <v>221</v>
      </c>
      <c r="Y790" s="416" t="s">
        <v>2394</v>
      </c>
      <c r="Z790" s="207"/>
      <c r="AA790" s="207"/>
      <c r="AB790" s="207"/>
      <c r="AC790" s="207"/>
      <c r="AD790" s="207"/>
      <c r="AE790" s="207"/>
      <c r="AF790" s="207"/>
      <c r="AG790" s="207"/>
    </row>
    <row r="791" spans="1:33" s="208" customFormat="1" ht="122.1" customHeight="1">
      <c r="A791" s="33"/>
      <c r="B791" s="34"/>
      <c r="C791" s="766">
        <v>12</v>
      </c>
      <c r="D791" s="495">
        <v>2</v>
      </c>
      <c r="E791" s="389" t="s">
        <v>2414</v>
      </c>
      <c r="F791" s="48"/>
      <c r="G791" s="192">
        <v>200000</v>
      </c>
      <c r="H791" s="48"/>
      <c r="I791" s="48"/>
      <c r="J791" s="48"/>
      <c r="K791" s="47">
        <v>200000</v>
      </c>
      <c r="L791" s="431" t="s">
        <v>410</v>
      </c>
      <c r="M791" s="431">
        <v>86</v>
      </c>
      <c r="N791" s="431">
        <v>4</v>
      </c>
      <c r="O791" s="431">
        <v>90</v>
      </c>
      <c r="P791" s="416" t="s">
        <v>240</v>
      </c>
      <c r="Q791" s="416" t="s">
        <v>220</v>
      </c>
      <c r="R791" s="75">
        <v>21551</v>
      </c>
      <c r="S791" s="416" t="s">
        <v>2412</v>
      </c>
      <c r="T791" s="702" t="s">
        <v>2413</v>
      </c>
      <c r="U791" s="65">
        <v>16</v>
      </c>
      <c r="V791" s="65">
        <v>16.100000000000001</v>
      </c>
      <c r="W791" s="65" t="s">
        <v>3606</v>
      </c>
      <c r="X791" s="40" t="s">
        <v>221</v>
      </c>
      <c r="Y791" s="416" t="s">
        <v>2394</v>
      </c>
      <c r="Z791" s="207"/>
      <c r="AA791" s="207"/>
      <c r="AB791" s="207"/>
      <c r="AC791" s="207"/>
      <c r="AD791" s="207"/>
      <c r="AE791" s="207"/>
      <c r="AF791" s="207"/>
      <c r="AG791" s="207"/>
    </row>
    <row r="792" spans="1:33" s="208" customFormat="1" ht="122.1" customHeight="1">
      <c r="A792" s="33"/>
      <c r="B792" s="34"/>
      <c r="C792" s="766">
        <v>13</v>
      </c>
      <c r="D792" s="495">
        <v>3</v>
      </c>
      <c r="E792" s="389" t="s">
        <v>2415</v>
      </c>
      <c r="F792" s="48"/>
      <c r="G792" s="192">
        <v>30000</v>
      </c>
      <c r="H792" s="48"/>
      <c r="I792" s="48"/>
      <c r="J792" s="48"/>
      <c r="K792" s="47">
        <v>30000</v>
      </c>
      <c r="L792" s="431" t="s">
        <v>410</v>
      </c>
      <c r="M792" s="431">
        <v>120</v>
      </c>
      <c r="N792" s="431" t="s">
        <v>410</v>
      </c>
      <c r="O792" s="431">
        <v>120</v>
      </c>
      <c r="P792" s="416" t="s">
        <v>240</v>
      </c>
      <c r="Q792" s="416" t="s">
        <v>220</v>
      </c>
      <c r="R792" s="75">
        <v>21732</v>
      </c>
      <c r="S792" s="416" t="s">
        <v>2412</v>
      </c>
      <c r="T792" s="702" t="s">
        <v>2413</v>
      </c>
      <c r="U792" s="65">
        <v>16</v>
      </c>
      <c r="V792" s="65">
        <v>16.100000000000001</v>
      </c>
      <c r="W792" s="65" t="s">
        <v>3606</v>
      </c>
      <c r="X792" s="40" t="s">
        <v>221</v>
      </c>
      <c r="Y792" s="416" t="s">
        <v>2394</v>
      </c>
      <c r="Z792" s="207"/>
      <c r="AA792" s="207"/>
      <c r="AB792" s="207"/>
      <c r="AC792" s="207"/>
      <c r="AD792" s="207"/>
      <c r="AE792" s="207"/>
      <c r="AF792" s="207"/>
      <c r="AG792" s="207"/>
    </row>
    <row r="793" spans="1:33" s="208" customFormat="1" ht="122.1" customHeight="1">
      <c r="A793" s="33"/>
      <c r="B793" s="34"/>
      <c r="C793" s="766">
        <v>14</v>
      </c>
      <c r="D793" s="495">
        <v>4</v>
      </c>
      <c r="E793" s="389" t="s">
        <v>2416</v>
      </c>
      <c r="F793" s="48"/>
      <c r="G793" s="192">
        <v>100000</v>
      </c>
      <c r="H793" s="48"/>
      <c r="I793" s="48"/>
      <c r="J793" s="48"/>
      <c r="K793" s="47">
        <v>100000</v>
      </c>
      <c r="L793" s="431" t="s">
        <v>410</v>
      </c>
      <c r="M793" s="431">
        <v>149</v>
      </c>
      <c r="N793" s="431">
        <v>1</v>
      </c>
      <c r="O793" s="431">
        <v>150</v>
      </c>
      <c r="P793" s="416" t="s">
        <v>240</v>
      </c>
      <c r="Q793" s="416" t="s">
        <v>220</v>
      </c>
      <c r="R793" s="75">
        <v>21520</v>
      </c>
      <c r="S793" s="416" t="s">
        <v>2412</v>
      </c>
      <c r="T793" s="702" t="s">
        <v>2413</v>
      </c>
      <c r="U793" s="65">
        <v>16</v>
      </c>
      <c r="V793" s="65">
        <v>16.100000000000001</v>
      </c>
      <c r="W793" s="65" t="s">
        <v>3606</v>
      </c>
      <c r="X793" s="40" t="s">
        <v>221</v>
      </c>
      <c r="Y793" s="416" t="s">
        <v>2394</v>
      </c>
      <c r="Z793" s="207"/>
      <c r="AA793" s="207"/>
      <c r="AB793" s="207"/>
      <c r="AC793" s="207"/>
      <c r="AD793" s="207"/>
      <c r="AE793" s="207"/>
      <c r="AF793" s="207"/>
      <c r="AG793" s="207"/>
    </row>
    <row r="794" spans="1:33" s="208" customFormat="1" ht="122.1" customHeight="1">
      <c r="A794" s="33"/>
      <c r="B794" s="34"/>
      <c r="C794" s="766">
        <v>15</v>
      </c>
      <c r="D794" s="522">
        <v>13</v>
      </c>
      <c r="E794" s="508" t="s">
        <v>2417</v>
      </c>
      <c r="F794" s="139"/>
      <c r="G794" s="62"/>
      <c r="H794" s="62"/>
      <c r="I794" s="62"/>
      <c r="J794" s="70">
        <v>103000</v>
      </c>
      <c r="K794" s="47">
        <v>103000</v>
      </c>
      <c r="L794" s="439">
        <v>15</v>
      </c>
      <c r="M794" s="439">
        <v>135</v>
      </c>
      <c r="N794" s="439">
        <v>20</v>
      </c>
      <c r="O794" s="439">
        <v>170</v>
      </c>
      <c r="P794" s="416" t="s">
        <v>240</v>
      </c>
      <c r="Q794" s="416" t="s">
        <v>220</v>
      </c>
      <c r="R794" s="234">
        <v>21459</v>
      </c>
      <c r="S794" s="416" t="s">
        <v>2412</v>
      </c>
      <c r="T794" s="702" t="s">
        <v>2413</v>
      </c>
      <c r="U794" s="65">
        <v>16</v>
      </c>
      <c r="V794" s="65">
        <v>16.100000000000001</v>
      </c>
      <c r="W794" s="65" t="s">
        <v>3606</v>
      </c>
      <c r="X794" s="40" t="s">
        <v>221</v>
      </c>
      <c r="Y794" s="416" t="s">
        <v>2394</v>
      </c>
      <c r="Z794" s="207"/>
      <c r="AA794" s="207"/>
      <c r="AB794" s="207"/>
      <c r="AC794" s="207"/>
      <c r="AD794" s="207"/>
      <c r="AE794" s="207"/>
      <c r="AF794" s="207"/>
      <c r="AG794" s="207"/>
    </row>
    <row r="795" spans="1:33" s="208" customFormat="1" ht="122.1" customHeight="1">
      <c r="A795" s="33"/>
      <c r="B795" s="34"/>
      <c r="C795" s="766">
        <v>16</v>
      </c>
      <c r="D795" s="522">
        <v>14</v>
      </c>
      <c r="E795" s="497" t="s">
        <v>3855</v>
      </c>
      <c r="F795" s="139"/>
      <c r="G795" s="62"/>
      <c r="H795" s="62"/>
      <c r="I795" s="62"/>
      <c r="J795" s="70">
        <v>27000</v>
      </c>
      <c r="K795" s="47">
        <v>27000</v>
      </c>
      <c r="L795" s="439" t="s">
        <v>410</v>
      </c>
      <c r="M795" s="439">
        <v>44</v>
      </c>
      <c r="N795" s="439">
        <v>1</v>
      </c>
      <c r="O795" s="439">
        <v>45</v>
      </c>
      <c r="P795" s="416" t="s">
        <v>240</v>
      </c>
      <c r="Q795" s="416" t="s">
        <v>220</v>
      </c>
      <c r="R795" s="234">
        <v>21582</v>
      </c>
      <c r="S795" s="416" t="s">
        <v>2412</v>
      </c>
      <c r="T795" s="702" t="s">
        <v>2413</v>
      </c>
      <c r="U795" s="65">
        <v>16</v>
      </c>
      <c r="V795" s="65">
        <v>16.100000000000001</v>
      </c>
      <c r="W795" s="65" t="s">
        <v>3606</v>
      </c>
      <c r="X795" s="40" t="s">
        <v>221</v>
      </c>
      <c r="Y795" s="416" t="s">
        <v>2394</v>
      </c>
      <c r="Z795" s="207"/>
      <c r="AA795" s="207"/>
      <c r="AB795" s="207"/>
      <c r="AC795" s="207"/>
      <c r="AD795" s="207"/>
      <c r="AE795" s="207"/>
      <c r="AF795" s="207"/>
      <c r="AG795" s="207"/>
    </row>
    <row r="796" spans="1:33" s="208" customFormat="1" ht="122.1" customHeight="1">
      <c r="A796" s="33"/>
      <c r="B796" s="34"/>
      <c r="C796" s="766">
        <v>17</v>
      </c>
      <c r="D796" s="522">
        <v>15</v>
      </c>
      <c r="E796" s="497" t="s">
        <v>2418</v>
      </c>
      <c r="F796" s="139"/>
      <c r="G796" s="62"/>
      <c r="H796" s="62"/>
      <c r="I796" s="62"/>
      <c r="J796" s="70">
        <v>52000</v>
      </c>
      <c r="K796" s="47">
        <v>52000</v>
      </c>
      <c r="L796" s="439" t="s">
        <v>410</v>
      </c>
      <c r="M796" s="439">
        <v>75</v>
      </c>
      <c r="N796" s="439" t="s">
        <v>410</v>
      </c>
      <c r="O796" s="439">
        <v>75</v>
      </c>
      <c r="P796" s="416" t="s">
        <v>240</v>
      </c>
      <c r="Q796" s="416" t="s">
        <v>220</v>
      </c>
      <c r="R796" s="234">
        <v>21610</v>
      </c>
      <c r="S796" s="416" t="s">
        <v>2412</v>
      </c>
      <c r="T796" s="702" t="s">
        <v>2413</v>
      </c>
      <c r="U796" s="65">
        <v>16</v>
      </c>
      <c r="V796" s="65">
        <v>16.100000000000001</v>
      </c>
      <c r="W796" s="65" t="s">
        <v>3606</v>
      </c>
      <c r="X796" s="40" t="s">
        <v>221</v>
      </c>
      <c r="Y796" s="416" t="s">
        <v>2394</v>
      </c>
      <c r="Z796" s="207"/>
      <c r="AA796" s="207"/>
      <c r="AB796" s="207"/>
      <c r="AC796" s="207"/>
      <c r="AD796" s="207"/>
      <c r="AE796" s="207"/>
      <c r="AF796" s="207"/>
      <c r="AG796" s="207"/>
    </row>
    <row r="797" spans="1:33" s="211" customFormat="1" ht="122.1" customHeight="1">
      <c r="A797" s="55"/>
      <c r="B797" s="56"/>
      <c r="C797" s="766">
        <v>18</v>
      </c>
      <c r="D797" s="489">
        <v>22</v>
      </c>
      <c r="E797" s="389" t="s">
        <v>1356</v>
      </c>
      <c r="F797" s="110">
        <v>30000</v>
      </c>
      <c r="G797" s="54">
        <v>0</v>
      </c>
      <c r="H797" s="54">
        <v>0</v>
      </c>
      <c r="I797" s="54">
        <v>0</v>
      </c>
      <c r="J797" s="54">
        <v>0</v>
      </c>
      <c r="K797" s="54">
        <v>30000</v>
      </c>
      <c r="L797" s="435"/>
      <c r="M797" s="435">
        <v>70</v>
      </c>
      <c r="N797" s="435">
        <v>0</v>
      </c>
      <c r="O797" s="435">
        <v>70</v>
      </c>
      <c r="P797" s="49" t="s">
        <v>240</v>
      </c>
      <c r="Q797" s="49" t="s">
        <v>220</v>
      </c>
      <c r="R797" s="75">
        <v>21794</v>
      </c>
      <c r="S797" s="416" t="s">
        <v>1357</v>
      </c>
      <c r="T797" s="40" t="s">
        <v>1358</v>
      </c>
      <c r="U797" s="65">
        <v>16</v>
      </c>
      <c r="V797" s="65">
        <v>16.100000000000001</v>
      </c>
      <c r="W797" s="65" t="s">
        <v>3606</v>
      </c>
      <c r="X797" s="238" t="s">
        <v>394</v>
      </c>
      <c r="Y797" s="416" t="s">
        <v>1245</v>
      </c>
      <c r="AA797" s="210"/>
      <c r="AB797" s="210"/>
      <c r="AC797" s="210"/>
      <c r="AD797" s="210"/>
      <c r="AE797" s="210"/>
      <c r="AF797" s="210"/>
      <c r="AG797" s="210"/>
    </row>
    <row r="798" spans="1:33" s="211" customFormat="1" ht="186">
      <c r="A798" s="55"/>
      <c r="B798" s="56"/>
      <c r="C798" s="766">
        <v>19</v>
      </c>
      <c r="D798" s="507">
        <v>1</v>
      </c>
      <c r="E798" s="389" t="s">
        <v>1359</v>
      </c>
      <c r="F798" s="54">
        <v>0</v>
      </c>
      <c r="G798" s="54">
        <v>0</v>
      </c>
      <c r="H798" s="54">
        <v>0</v>
      </c>
      <c r="I798" s="54">
        <v>0</v>
      </c>
      <c r="J798" s="54">
        <v>10000</v>
      </c>
      <c r="K798" s="54">
        <f>SUM(F798,G798,H798,I798,J798)</f>
        <v>10000</v>
      </c>
      <c r="L798" s="435">
        <v>10</v>
      </c>
      <c r="M798" s="435">
        <v>60</v>
      </c>
      <c r="N798" s="435">
        <v>0</v>
      </c>
      <c r="O798" s="435">
        <v>70</v>
      </c>
      <c r="P798" s="49" t="s">
        <v>3325</v>
      </c>
      <c r="Q798" s="49" t="s">
        <v>3638</v>
      </c>
      <c r="R798" s="75">
        <v>21702</v>
      </c>
      <c r="S798" s="416" t="s">
        <v>1360</v>
      </c>
      <c r="T798" s="40" t="s">
        <v>1358</v>
      </c>
      <c r="U798" s="65">
        <v>16</v>
      </c>
      <c r="V798" s="65">
        <v>16.100000000000001</v>
      </c>
      <c r="W798" s="65" t="s">
        <v>3606</v>
      </c>
      <c r="X798" s="238"/>
      <c r="Y798" s="416" t="s">
        <v>1245</v>
      </c>
      <c r="AA798" s="210"/>
      <c r="AB798" s="210"/>
      <c r="AC798" s="210"/>
      <c r="AD798" s="210"/>
      <c r="AE798" s="210"/>
      <c r="AF798" s="210"/>
      <c r="AG798" s="210"/>
    </row>
    <row r="799" spans="1:33" s="211" customFormat="1" ht="192" customHeight="1">
      <c r="A799" s="55"/>
      <c r="B799" s="56"/>
      <c r="C799" s="766">
        <v>20</v>
      </c>
      <c r="D799" s="507">
        <v>2</v>
      </c>
      <c r="E799" s="389" t="s">
        <v>3850</v>
      </c>
      <c r="F799" s="54">
        <v>0</v>
      </c>
      <c r="G799" s="54">
        <v>0</v>
      </c>
      <c r="H799" s="54">
        <v>0</v>
      </c>
      <c r="I799" s="54">
        <v>0</v>
      </c>
      <c r="J799" s="54">
        <v>82000</v>
      </c>
      <c r="K799" s="54">
        <f>SUM(F799,G799,H799,I799,J799)</f>
        <v>82000</v>
      </c>
      <c r="L799" s="435">
        <v>7</v>
      </c>
      <c r="M799" s="435">
        <v>59</v>
      </c>
      <c r="N799" s="435">
        <v>14</v>
      </c>
      <c r="O799" s="435">
        <v>70</v>
      </c>
      <c r="P799" s="49" t="s">
        <v>3418</v>
      </c>
      <c r="Q799" s="49" t="s">
        <v>3662</v>
      </c>
      <c r="R799" s="75">
        <v>21794</v>
      </c>
      <c r="S799" s="416" t="s">
        <v>1360</v>
      </c>
      <c r="T799" s="40" t="s">
        <v>1358</v>
      </c>
      <c r="U799" s="65">
        <v>16</v>
      </c>
      <c r="V799" s="65">
        <v>16.100000000000001</v>
      </c>
      <c r="W799" s="65" t="s">
        <v>3606</v>
      </c>
      <c r="X799" s="238"/>
      <c r="Y799" s="416" t="s">
        <v>1245</v>
      </c>
      <c r="AA799" s="210"/>
      <c r="AB799" s="210"/>
      <c r="AC799" s="210"/>
      <c r="AD799" s="210"/>
      <c r="AE799" s="210"/>
      <c r="AF799" s="210"/>
      <c r="AG799" s="210"/>
    </row>
    <row r="800" spans="1:33" s="211" customFormat="1" ht="122.1" customHeight="1">
      <c r="A800" s="55"/>
      <c r="B800" s="56"/>
      <c r="C800" s="766">
        <v>21</v>
      </c>
      <c r="D800" s="507">
        <v>3</v>
      </c>
      <c r="E800" s="389" t="s">
        <v>1361</v>
      </c>
      <c r="F800" s="54">
        <v>0</v>
      </c>
      <c r="G800" s="54">
        <v>0</v>
      </c>
      <c r="H800" s="54">
        <v>0</v>
      </c>
      <c r="I800" s="54">
        <v>0</v>
      </c>
      <c r="J800" s="54">
        <v>40000</v>
      </c>
      <c r="K800" s="54">
        <f>SUM(F800,G800,H800,I800,J800)</f>
        <v>40000</v>
      </c>
      <c r="L800" s="435">
        <v>0</v>
      </c>
      <c r="M800" s="435">
        <v>60</v>
      </c>
      <c r="N800" s="435">
        <v>0</v>
      </c>
      <c r="O800" s="435">
        <v>60</v>
      </c>
      <c r="P800" s="49" t="s">
        <v>240</v>
      </c>
      <c r="Q800" s="49" t="s">
        <v>220</v>
      </c>
      <c r="R800" s="75">
        <v>21763</v>
      </c>
      <c r="S800" s="416" t="s">
        <v>1360</v>
      </c>
      <c r="T800" s="40" t="s">
        <v>1358</v>
      </c>
      <c r="U800" s="65">
        <v>16</v>
      </c>
      <c r="V800" s="65">
        <v>16.100000000000001</v>
      </c>
      <c r="W800" s="65" t="s">
        <v>3606</v>
      </c>
      <c r="X800" s="238"/>
      <c r="Y800" s="416" t="s">
        <v>1245</v>
      </c>
      <c r="AA800" s="210"/>
      <c r="AB800" s="210"/>
      <c r="AC800" s="210"/>
      <c r="AD800" s="210"/>
      <c r="AE800" s="210"/>
      <c r="AF800" s="210"/>
      <c r="AG800" s="210"/>
    </row>
    <row r="801" spans="1:33" s="211" customFormat="1" ht="122.1" customHeight="1">
      <c r="A801" s="55"/>
      <c r="B801" s="56"/>
      <c r="C801" s="766">
        <v>22</v>
      </c>
      <c r="D801" s="507">
        <v>4</v>
      </c>
      <c r="E801" s="389" t="s">
        <v>1362</v>
      </c>
      <c r="F801" s="54">
        <v>0</v>
      </c>
      <c r="G801" s="54">
        <v>0</v>
      </c>
      <c r="H801" s="54">
        <v>0</v>
      </c>
      <c r="I801" s="54">
        <v>0</v>
      </c>
      <c r="J801" s="54">
        <v>40000</v>
      </c>
      <c r="K801" s="54">
        <f>SUM(F801,G801,H801,I801,J801)</f>
        <v>40000</v>
      </c>
      <c r="L801" s="435">
        <v>0</v>
      </c>
      <c r="M801" s="435">
        <v>50</v>
      </c>
      <c r="N801" s="435">
        <v>0</v>
      </c>
      <c r="O801" s="435">
        <v>50</v>
      </c>
      <c r="P801" s="49" t="s">
        <v>240</v>
      </c>
      <c r="Q801" s="49" t="s">
        <v>220</v>
      </c>
      <c r="R801" s="75">
        <v>21551</v>
      </c>
      <c r="S801" s="416" t="s">
        <v>1360</v>
      </c>
      <c r="T801" s="40"/>
      <c r="U801" s="65">
        <v>16</v>
      </c>
      <c r="V801" s="65">
        <v>16.100000000000001</v>
      </c>
      <c r="W801" s="65" t="s">
        <v>3606</v>
      </c>
      <c r="X801" s="238"/>
      <c r="Y801" s="416" t="s">
        <v>1245</v>
      </c>
      <c r="AA801" s="210"/>
      <c r="AB801" s="210"/>
      <c r="AC801" s="210"/>
      <c r="AD801" s="210"/>
      <c r="AE801" s="210"/>
      <c r="AF801" s="210"/>
      <c r="AG801" s="210"/>
    </row>
    <row r="802" spans="1:33" s="211" customFormat="1" ht="122.1" customHeight="1">
      <c r="A802" s="55"/>
      <c r="B802" s="56"/>
      <c r="C802" s="766">
        <v>23</v>
      </c>
      <c r="D802" s="489">
        <v>25</v>
      </c>
      <c r="E802" s="389" t="s">
        <v>1863</v>
      </c>
      <c r="F802" s="161">
        <v>0</v>
      </c>
      <c r="G802" s="72">
        <v>20000</v>
      </c>
      <c r="H802" s="161">
        <v>0</v>
      </c>
      <c r="I802" s="161">
        <v>0</v>
      </c>
      <c r="J802" s="161">
        <v>0</v>
      </c>
      <c r="K802" s="47">
        <v>20000</v>
      </c>
      <c r="L802" s="433">
        <v>0</v>
      </c>
      <c r="M802" s="431">
        <v>20</v>
      </c>
      <c r="N802" s="433">
        <v>0</v>
      </c>
      <c r="O802" s="431">
        <v>20</v>
      </c>
      <c r="P802" s="49" t="s">
        <v>240</v>
      </c>
      <c r="Q802" s="49" t="s">
        <v>220</v>
      </c>
      <c r="R802" s="702" t="s">
        <v>1731</v>
      </c>
      <c r="S802" s="416" t="s">
        <v>1777</v>
      </c>
      <c r="T802" s="40" t="s">
        <v>1778</v>
      </c>
      <c r="U802" s="65">
        <v>16</v>
      </c>
      <c r="V802" s="65">
        <v>16.100000000000001</v>
      </c>
      <c r="W802" s="65" t="s">
        <v>3606</v>
      </c>
      <c r="X802" s="238" t="s">
        <v>221</v>
      </c>
      <c r="Y802" s="416" t="s">
        <v>1747</v>
      </c>
      <c r="AA802" s="210"/>
      <c r="AB802" s="210"/>
      <c r="AC802" s="210"/>
      <c r="AD802" s="210"/>
      <c r="AE802" s="210"/>
      <c r="AF802" s="210"/>
      <c r="AG802" s="210"/>
    </row>
    <row r="803" spans="1:33" s="211" customFormat="1" ht="122.1" customHeight="1">
      <c r="A803" s="55"/>
      <c r="B803" s="56"/>
      <c r="C803" s="766">
        <v>24</v>
      </c>
      <c r="D803" s="489">
        <v>31</v>
      </c>
      <c r="E803" s="478" t="s">
        <v>1864</v>
      </c>
      <c r="F803" s="161">
        <v>0</v>
      </c>
      <c r="G803" s="161">
        <v>0</v>
      </c>
      <c r="H803" s="161">
        <v>0</v>
      </c>
      <c r="I803" s="161">
        <v>0</v>
      </c>
      <c r="J803" s="54">
        <v>5000</v>
      </c>
      <c r="K803" s="47">
        <v>5000</v>
      </c>
      <c r="L803" s="431">
        <v>50</v>
      </c>
      <c r="M803" s="433">
        <v>0</v>
      </c>
      <c r="N803" s="433">
        <v>0</v>
      </c>
      <c r="O803" s="431">
        <v>50</v>
      </c>
      <c r="P803" s="49" t="s">
        <v>405</v>
      </c>
      <c r="Q803" s="49" t="s">
        <v>406</v>
      </c>
      <c r="R803" s="702" t="s">
        <v>1680</v>
      </c>
      <c r="S803" s="416" t="s">
        <v>1815</v>
      </c>
      <c r="T803" s="40" t="s">
        <v>1816</v>
      </c>
      <c r="U803" s="65">
        <v>16</v>
      </c>
      <c r="V803" s="65">
        <v>16.100000000000001</v>
      </c>
      <c r="W803" s="65" t="s">
        <v>3606</v>
      </c>
      <c r="X803" s="238" t="s">
        <v>221</v>
      </c>
      <c r="Y803" s="416" t="s">
        <v>1747</v>
      </c>
      <c r="AA803" s="210"/>
      <c r="AB803" s="210"/>
      <c r="AC803" s="210"/>
      <c r="AD803" s="210"/>
      <c r="AE803" s="210"/>
      <c r="AF803" s="210"/>
      <c r="AG803" s="210"/>
    </row>
    <row r="804" spans="1:33" s="211" customFormat="1" ht="241.5" customHeight="1">
      <c r="A804" s="55"/>
      <c r="B804" s="56"/>
      <c r="C804" s="766">
        <v>25</v>
      </c>
      <c r="D804" s="488">
        <v>29</v>
      </c>
      <c r="E804" s="478" t="s">
        <v>2067</v>
      </c>
      <c r="F804" s="157">
        <v>0</v>
      </c>
      <c r="G804" s="157">
        <v>0</v>
      </c>
      <c r="H804" s="157">
        <v>35000</v>
      </c>
      <c r="I804" s="63">
        <v>0</v>
      </c>
      <c r="J804" s="63">
        <v>0</v>
      </c>
      <c r="K804" s="63">
        <v>35000</v>
      </c>
      <c r="L804" s="442">
        <v>0</v>
      </c>
      <c r="M804" s="442">
        <v>88</v>
      </c>
      <c r="N804" s="442">
        <v>0</v>
      </c>
      <c r="O804" s="431">
        <v>88</v>
      </c>
      <c r="P804" s="416" t="s">
        <v>3596</v>
      </c>
      <c r="Q804" s="416" t="s">
        <v>3640</v>
      </c>
      <c r="R804" s="234">
        <v>21732</v>
      </c>
      <c r="S804" s="416" t="s">
        <v>2068</v>
      </c>
      <c r="T804" s="855" t="s">
        <v>2069</v>
      </c>
      <c r="U804" s="65">
        <v>16</v>
      </c>
      <c r="V804" s="65">
        <v>16.100000000000001</v>
      </c>
      <c r="W804" s="65" t="s">
        <v>3606</v>
      </c>
      <c r="X804" s="238"/>
      <c r="Y804" s="415" t="s">
        <v>1961</v>
      </c>
      <c r="AA804" s="210"/>
      <c r="AB804" s="210"/>
      <c r="AC804" s="210"/>
      <c r="AD804" s="210"/>
      <c r="AE804" s="210"/>
      <c r="AF804" s="210"/>
      <c r="AG804" s="210"/>
    </row>
    <row r="805" spans="1:33" s="211" customFormat="1" ht="127.5" customHeight="1">
      <c r="A805" s="55"/>
      <c r="B805" s="56"/>
      <c r="C805" s="766">
        <v>26</v>
      </c>
      <c r="D805" s="488">
        <v>30</v>
      </c>
      <c r="E805" s="478" t="s">
        <v>2739</v>
      </c>
      <c r="F805" s="157">
        <v>0</v>
      </c>
      <c r="G805" s="157">
        <v>0</v>
      </c>
      <c r="H805" s="157">
        <v>34000</v>
      </c>
      <c r="I805" s="63">
        <v>0</v>
      </c>
      <c r="J805" s="63">
        <v>0</v>
      </c>
      <c r="K805" s="63">
        <v>34000</v>
      </c>
      <c r="L805" s="442">
        <v>0</v>
      </c>
      <c r="M805" s="442">
        <v>118</v>
      </c>
      <c r="N805" s="442">
        <v>0</v>
      </c>
      <c r="O805" s="431">
        <v>118</v>
      </c>
      <c r="P805" s="416" t="s">
        <v>2024</v>
      </c>
      <c r="Q805" s="416" t="s">
        <v>406</v>
      </c>
      <c r="R805" s="234">
        <v>21671</v>
      </c>
      <c r="S805" s="416" t="s">
        <v>2070</v>
      </c>
      <c r="T805" s="855" t="s">
        <v>2071</v>
      </c>
      <c r="U805" s="65">
        <v>16</v>
      </c>
      <c r="V805" s="65">
        <v>16.100000000000001</v>
      </c>
      <c r="W805" s="65" t="s">
        <v>3606</v>
      </c>
      <c r="X805" s="238"/>
      <c r="Y805" s="415" t="s">
        <v>1961</v>
      </c>
      <c r="AA805" s="210"/>
      <c r="AB805" s="210"/>
      <c r="AC805" s="210"/>
      <c r="AD805" s="210"/>
      <c r="AE805" s="210"/>
      <c r="AF805" s="210"/>
      <c r="AG805" s="210"/>
    </row>
    <row r="806" spans="1:33" s="211" customFormat="1" ht="294.75" customHeight="1">
      <c r="A806" s="33"/>
      <c r="B806" s="34"/>
      <c r="C806" s="766">
        <v>27</v>
      </c>
      <c r="D806" s="489">
        <v>26</v>
      </c>
      <c r="E806" s="482" t="s">
        <v>1152</v>
      </c>
      <c r="F806" s="110">
        <v>0</v>
      </c>
      <c r="G806" s="110">
        <v>0</v>
      </c>
      <c r="H806" s="110">
        <v>0</v>
      </c>
      <c r="I806" s="110">
        <v>0</v>
      </c>
      <c r="J806" s="110">
        <v>5000</v>
      </c>
      <c r="K806" s="110">
        <f>SUM(F806,G806,H806,I806,J806)</f>
        <v>5000</v>
      </c>
      <c r="L806" s="71">
        <v>150</v>
      </c>
      <c r="M806" s="71">
        <v>50</v>
      </c>
      <c r="N806" s="435">
        <v>0</v>
      </c>
      <c r="O806" s="71">
        <v>200</v>
      </c>
      <c r="P806" s="66" t="s">
        <v>3403</v>
      </c>
      <c r="Q806" s="66" t="s">
        <v>3422</v>
      </c>
      <c r="R806" s="234">
        <v>21551</v>
      </c>
      <c r="S806" s="415" t="s">
        <v>1153</v>
      </c>
      <c r="T806" s="57" t="s">
        <v>1154</v>
      </c>
      <c r="U806" s="65">
        <v>16</v>
      </c>
      <c r="V806" s="65">
        <v>16.100000000000001</v>
      </c>
      <c r="W806" s="65" t="s">
        <v>3606</v>
      </c>
      <c r="X806" s="57" t="s">
        <v>394</v>
      </c>
      <c r="Y806" s="415" t="s">
        <v>1078</v>
      </c>
      <c r="Z806" s="210"/>
      <c r="AA806" s="210"/>
      <c r="AB806" s="210"/>
      <c r="AC806" s="210"/>
      <c r="AD806" s="210"/>
      <c r="AE806" s="210"/>
      <c r="AF806" s="210"/>
      <c r="AG806" s="210"/>
    </row>
    <row r="807" spans="1:33" s="208" customFormat="1" ht="117.75" customHeight="1">
      <c r="A807" s="33"/>
      <c r="B807" s="34"/>
      <c r="C807" s="766">
        <v>28</v>
      </c>
      <c r="D807" s="489">
        <v>10</v>
      </c>
      <c r="E807" s="389" t="s">
        <v>1716</v>
      </c>
      <c r="F807" s="54">
        <v>0</v>
      </c>
      <c r="G807" s="72">
        <v>30000</v>
      </c>
      <c r="H807" s="54">
        <v>0</v>
      </c>
      <c r="I807" s="54">
        <v>0</v>
      </c>
      <c r="J807" s="54">
        <v>0</v>
      </c>
      <c r="K807" s="47">
        <f>SUM(F807,G807,H807,I807,J807)</f>
        <v>30000</v>
      </c>
      <c r="L807" s="433">
        <v>0</v>
      </c>
      <c r="M807" s="431">
        <v>30</v>
      </c>
      <c r="N807" s="433">
        <v>0</v>
      </c>
      <c r="O807" s="431">
        <v>30</v>
      </c>
      <c r="P807" s="416" t="s">
        <v>240</v>
      </c>
      <c r="Q807" s="416" t="s">
        <v>220</v>
      </c>
      <c r="R807" s="702" t="s">
        <v>1717</v>
      </c>
      <c r="S807" s="416" t="s">
        <v>1675</v>
      </c>
      <c r="T807" s="40" t="s">
        <v>1718</v>
      </c>
      <c r="U807" s="40">
        <v>5</v>
      </c>
      <c r="V807" s="40">
        <v>5.4</v>
      </c>
      <c r="W807" s="40" t="s">
        <v>48</v>
      </c>
      <c r="X807" s="65" t="s">
        <v>221</v>
      </c>
      <c r="Y807" s="415" t="s">
        <v>1640</v>
      </c>
      <c r="Z807" s="207"/>
      <c r="AA807" s="207"/>
      <c r="AB807" s="207"/>
      <c r="AC807" s="207"/>
      <c r="AD807" s="207"/>
      <c r="AE807" s="207"/>
      <c r="AF807" s="207"/>
      <c r="AG807" s="207"/>
    </row>
    <row r="808" spans="1:33" s="1231" customFormat="1" ht="69.75" customHeight="1">
      <c r="A808" s="1716"/>
      <c r="B808" s="1717"/>
      <c r="C808" s="1610">
        <v>29</v>
      </c>
      <c r="D808" s="1718"/>
      <c r="E808" s="1719" t="s">
        <v>3851</v>
      </c>
      <c r="F808" s="1720">
        <v>264734620</v>
      </c>
      <c r="G808" s="1721">
        <v>666410820</v>
      </c>
      <c r="H808" s="1721">
        <v>0</v>
      </c>
      <c r="I808" s="1721">
        <v>0</v>
      </c>
      <c r="J808" s="1721">
        <v>0</v>
      </c>
      <c r="K808" s="1721">
        <f>SUM(F808,G808,H808,I808,J808)</f>
        <v>931145440</v>
      </c>
      <c r="L808" s="1721">
        <v>0</v>
      </c>
      <c r="M808" s="1721">
        <v>0</v>
      </c>
      <c r="N808" s="1721">
        <v>0</v>
      </c>
      <c r="O808" s="1721">
        <v>0</v>
      </c>
      <c r="P808" s="1721">
        <v>0</v>
      </c>
      <c r="Q808" s="1721">
        <v>0</v>
      </c>
      <c r="R808" s="1722">
        <v>0</v>
      </c>
      <c r="S808" s="1723"/>
      <c r="T808" s="1712"/>
      <c r="U808" s="1712"/>
      <c r="V808" s="1712"/>
      <c r="W808" s="1712"/>
      <c r="X808" s="1724"/>
      <c r="Y808" s="1616" t="s">
        <v>3326</v>
      </c>
      <c r="AA808" s="1232"/>
      <c r="AB808" s="1232"/>
      <c r="AC808" s="1232"/>
      <c r="AD808" s="1232"/>
      <c r="AE808" s="1232"/>
      <c r="AF808" s="1232"/>
      <c r="AG808" s="1232"/>
    </row>
    <row r="809" spans="1:33" s="213" customFormat="1" ht="23.25" customHeight="1">
      <c r="A809" s="458"/>
      <c r="B809" s="459"/>
      <c r="C809" s="578" t="s">
        <v>3331</v>
      </c>
      <c r="D809" s="554"/>
      <c r="E809" s="555"/>
      <c r="F809" s="356">
        <f>SUM(F810,F817,F822,F824)</f>
        <v>110000</v>
      </c>
      <c r="G809" s="356">
        <f t="shared" ref="G809:K809" si="146">SUM(G810,G817,G822,G824)</f>
        <v>154000</v>
      </c>
      <c r="H809" s="356">
        <f t="shared" si="146"/>
        <v>0</v>
      </c>
      <c r="I809" s="356">
        <f t="shared" si="146"/>
        <v>0</v>
      </c>
      <c r="J809" s="356">
        <f t="shared" si="146"/>
        <v>205000</v>
      </c>
      <c r="K809" s="356">
        <f t="shared" si="146"/>
        <v>469000</v>
      </c>
      <c r="L809" s="451"/>
      <c r="M809" s="356"/>
      <c r="N809" s="356"/>
      <c r="O809" s="356"/>
      <c r="P809" s="356"/>
      <c r="Q809" s="1184"/>
      <c r="R809" s="1185"/>
      <c r="S809" s="1186"/>
      <c r="T809" s="362"/>
      <c r="U809" s="365"/>
      <c r="V809" s="365"/>
      <c r="W809" s="365"/>
      <c r="X809" s="365"/>
      <c r="Y809" s="643"/>
      <c r="AA809" s="212"/>
      <c r="AB809" s="212"/>
      <c r="AC809" s="212"/>
      <c r="AD809" s="212"/>
      <c r="AE809" s="212"/>
      <c r="AF809" s="212"/>
      <c r="AG809" s="212"/>
    </row>
    <row r="810" spans="1:33" s="354" customFormat="1" ht="46.5" customHeight="1">
      <c r="A810" s="999"/>
      <c r="B810" s="939"/>
      <c r="C810" s="1000" t="s">
        <v>67</v>
      </c>
      <c r="D810" s="940" t="s">
        <v>305</v>
      </c>
      <c r="E810" s="941" t="s">
        <v>575</v>
      </c>
      <c r="F810" s="943">
        <f>SUM(F811,F812,F813,F814,F815,F816)</f>
        <v>70000</v>
      </c>
      <c r="G810" s="943">
        <f t="shared" ref="G810:K810" si="147">SUM(G811,G812,G813,G814,G815,G816)</f>
        <v>10000</v>
      </c>
      <c r="H810" s="943">
        <f t="shared" si="147"/>
        <v>0</v>
      </c>
      <c r="I810" s="943">
        <f t="shared" si="147"/>
        <v>0</v>
      </c>
      <c r="J810" s="943">
        <f t="shared" si="147"/>
        <v>205000</v>
      </c>
      <c r="K810" s="943">
        <f t="shared" si="147"/>
        <v>285000</v>
      </c>
      <c r="L810" s="942"/>
      <c r="M810" s="943"/>
      <c r="N810" s="943"/>
      <c r="O810" s="943"/>
      <c r="P810" s="943"/>
      <c r="Q810" s="944"/>
      <c r="R810" s="1001"/>
      <c r="S810" s="946"/>
      <c r="T810" s="945"/>
      <c r="U810" s="947"/>
      <c r="V810" s="947"/>
      <c r="W810" s="947"/>
      <c r="X810" s="947"/>
      <c r="Y810" s="986"/>
      <c r="AA810" s="353"/>
      <c r="AB810" s="353"/>
      <c r="AC810" s="353"/>
      <c r="AD810" s="353"/>
      <c r="AE810" s="353"/>
      <c r="AF810" s="353"/>
      <c r="AG810" s="353"/>
    </row>
    <row r="811" spans="1:33" s="218" customFormat="1" ht="122.1" customHeight="1">
      <c r="A811" s="269"/>
      <c r="B811" s="871"/>
      <c r="C811" s="833">
        <v>1</v>
      </c>
      <c r="D811" s="1014">
        <v>35</v>
      </c>
      <c r="E811" s="857" t="s">
        <v>304</v>
      </c>
      <c r="F811" s="894">
        <v>28000</v>
      </c>
      <c r="G811" s="859">
        <v>0</v>
      </c>
      <c r="H811" s="859">
        <v>0</v>
      </c>
      <c r="I811" s="859">
        <v>0</v>
      </c>
      <c r="J811" s="859">
        <v>0</v>
      </c>
      <c r="K811" s="859">
        <f t="shared" ref="K811:K816" si="148">SUM(F811,G811,H811,I811,J811)</f>
        <v>28000</v>
      </c>
      <c r="L811" s="858">
        <v>0</v>
      </c>
      <c r="M811" s="429">
        <v>30</v>
      </c>
      <c r="N811" s="858">
        <v>0</v>
      </c>
      <c r="O811" s="429">
        <f>SUM(L811:N811)</f>
        <v>30</v>
      </c>
      <c r="P811" s="878" t="s">
        <v>240</v>
      </c>
      <c r="Q811" s="878" t="s">
        <v>220</v>
      </c>
      <c r="R811" s="998">
        <v>21520</v>
      </c>
      <c r="S811" s="216" t="s">
        <v>182</v>
      </c>
      <c r="T811" s="204" t="s">
        <v>301</v>
      </c>
      <c r="U811" s="204">
        <v>14</v>
      </c>
      <c r="V811" s="204">
        <v>14.1</v>
      </c>
      <c r="W811" s="204" t="s">
        <v>305</v>
      </c>
      <c r="X811" s="879" t="s">
        <v>221</v>
      </c>
      <c r="Y811" s="803" t="s">
        <v>863</v>
      </c>
      <c r="AA811" s="217"/>
      <c r="AB811" s="217"/>
      <c r="AC811" s="217"/>
      <c r="AD811" s="217"/>
      <c r="AE811" s="217"/>
      <c r="AF811" s="217"/>
      <c r="AG811" s="217"/>
    </row>
    <row r="812" spans="1:33" s="211" customFormat="1" ht="122.1" customHeight="1">
      <c r="A812" s="55"/>
      <c r="B812" s="56"/>
      <c r="C812" s="766">
        <v>2</v>
      </c>
      <c r="D812" s="489">
        <v>34</v>
      </c>
      <c r="E812" s="478" t="s">
        <v>1283</v>
      </c>
      <c r="F812" s="38">
        <v>0</v>
      </c>
      <c r="G812" s="38">
        <v>0</v>
      </c>
      <c r="H812" s="38">
        <v>0</v>
      </c>
      <c r="I812" s="38">
        <v>0</v>
      </c>
      <c r="J812" s="38">
        <v>0</v>
      </c>
      <c r="K812" s="47">
        <f t="shared" si="148"/>
        <v>0</v>
      </c>
      <c r="L812" s="433">
        <v>0</v>
      </c>
      <c r="M812" s="431">
        <v>20</v>
      </c>
      <c r="N812" s="433">
        <v>0</v>
      </c>
      <c r="O812" s="431">
        <v>20</v>
      </c>
      <c r="P812" s="49" t="s">
        <v>240</v>
      </c>
      <c r="Q812" s="49" t="s">
        <v>220</v>
      </c>
      <c r="R812" s="702" t="s">
        <v>1731</v>
      </c>
      <c r="S812" s="416" t="s">
        <v>1819</v>
      </c>
      <c r="T812" s="40" t="s">
        <v>1820</v>
      </c>
      <c r="U812" s="40">
        <v>14</v>
      </c>
      <c r="V812" s="40">
        <v>14.1</v>
      </c>
      <c r="W812" s="40" t="s">
        <v>305</v>
      </c>
      <c r="X812" s="238" t="s">
        <v>221</v>
      </c>
      <c r="Y812" s="416" t="s">
        <v>1747</v>
      </c>
      <c r="AA812" s="210"/>
      <c r="AB812" s="210"/>
      <c r="AC812" s="210"/>
      <c r="AD812" s="210"/>
      <c r="AE812" s="210"/>
      <c r="AF812" s="210"/>
      <c r="AG812" s="210"/>
    </row>
    <row r="813" spans="1:33" s="211" customFormat="1" ht="122.1" customHeight="1">
      <c r="A813" s="55"/>
      <c r="B813" s="56"/>
      <c r="C813" s="766">
        <v>3</v>
      </c>
      <c r="D813" s="489">
        <v>17</v>
      </c>
      <c r="E813" s="478" t="s">
        <v>580</v>
      </c>
      <c r="F813" s="42">
        <v>42000</v>
      </c>
      <c r="G813" s="72">
        <v>0</v>
      </c>
      <c r="H813" s="183" t="s">
        <v>525</v>
      </c>
      <c r="I813" s="183" t="s">
        <v>525</v>
      </c>
      <c r="J813" s="183" t="s">
        <v>525</v>
      </c>
      <c r="K813" s="425">
        <f t="shared" si="148"/>
        <v>42000</v>
      </c>
      <c r="L813" s="183" t="s">
        <v>525</v>
      </c>
      <c r="M813" s="183">
        <v>90</v>
      </c>
      <c r="N813" s="183" t="s">
        <v>525</v>
      </c>
      <c r="O813" s="183">
        <v>90</v>
      </c>
      <c r="P813" s="49" t="s">
        <v>240</v>
      </c>
      <c r="Q813" s="49" t="s">
        <v>220</v>
      </c>
      <c r="R813" s="75">
        <v>21732</v>
      </c>
      <c r="S813" s="416" t="s">
        <v>554</v>
      </c>
      <c r="T813" s="702" t="s">
        <v>555</v>
      </c>
      <c r="U813" s="40">
        <v>14</v>
      </c>
      <c r="V813" s="40">
        <v>14.1</v>
      </c>
      <c r="W813" s="40" t="s">
        <v>305</v>
      </c>
      <c r="X813" s="238" t="s">
        <v>221</v>
      </c>
      <c r="Y813" s="658" t="s">
        <v>536</v>
      </c>
      <c r="AA813" s="210"/>
      <c r="AB813" s="210"/>
      <c r="AC813" s="210"/>
      <c r="AD813" s="210"/>
      <c r="AE813" s="210"/>
      <c r="AF813" s="210"/>
      <c r="AG813" s="210"/>
    </row>
    <row r="814" spans="1:33" s="211" customFormat="1" ht="122.1" customHeight="1">
      <c r="A814" s="55"/>
      <c r="B814" s="56"/>
      <c r="C814" s="766">
        <v>4</v>
      </c>
      <c r="D814" s="495">
        <v>6</v>
      </c>
      <c r="E814" s="389" t="s">
        <v>1894</v>
      </c>
      <c r="F814" s="48"/>
      <c r="G814" s="137">
        <v>10000</v>
      </c>
      <c r="H814" s="48"/>
      <c r="I814" s="48"/>
      <c r="J814" s="48"/>
      <c r="K814" s="47">
        <f t="shared" si="148"/>
        <v>10000</v>
      </c>
      <c r="L814" s="431">
        <v>0</v>
      </c>
      <c r="M814" s="431">
        <v>25</v>
      </c>
      <c r="N814" s="433">
        <v>0</v>
      </c>
      <c r="O814" s="431">
        <f>SUM(L814:N814)</f>
        <v>25</v>
      </c>
      <c r="P814" s="49" t="s">
        <v>240</v>
      </c>
      <c r="Q814" s="49" t="s">
        <v>220</v>
      </c>
      <c r="R814" s="75">
        <v>21490</v>
      </c>
      <c r="S814" s="416" t="s">
        <v>1895</v>
      </c>
      <c r="T814" s="40" t="s">
        <v>1896</v>
      </c>
      <c r="U814" s="40">
        <v>14</v>
      </c>
      <c r="V814" s="40">
        <v>14.1</v>
      </c>
      <c r="W814" s="40" t="s">
        <v>305</v>
      </c>
      <c r="X814" s="40" t="s">
        <v>221</v>
      </c>
      <c r="Y814" s="416" t="s">
        <v>1872</v>
      </c>
      <c r="Z814" s="210"/>
      <c r="AA814" s="210"/>
      <c r="AB814" s="210"/>
      <c r="AC814" s="210"/>
      <c r="AD814" s="210"/>
      <c r="AE814" s="210"/>
      <c r="AF814" s="210"/>
      <c r="AG814" s="210"/>
    </row>
    <row r="815" spans="1:33" s="211" customFormat="1" ht="408.75" customHeight="1">
      <c r="A815" s="55"/>
      <c r="B815" s="56"/>
      <c r="C815" s="766">
        <v>5</v>
      </c>
      <c r="D815" s="489">
        <v>21</v>
      </c>
      <c r="E815" s="482" t="s">
        <v>1171</v>
      </c>
      <c r="F815" s="110">
        <v>0</v>
      </c>
      <c r="G815" s="110">
        <v>0</v>
      </c>
      <c r="H815" s="110">
        <v>0</v>
      </c>
      <c r="I815" s="110">
        <v>0</v>
      </c>
      <c r="J815" s="110">
        <v>180000</v>
      </c>
      <c r="K815" s="110">
        <f t="shared" si="148"/>
        <v>180000</v>
      </c>
      <c r="L815" s="71" t="s">
        <v>525</v>
      </c>
      <c r="M815" s="71">
        <v>80</v>
      </c>
      <c r="N815" s="71">
        <v>0</v>
      </c>
      <c r="O815" s="71">
        <v>80</v>
      </c>
      <c r="P815" s="415" t="s">
        <v>3737</v>
      </c>
      <c r="Q815" s="66" t="s">
        <v>3717</v>
      </c>
      <c r="R815" s="234">
        <v>21732</v>
      </c>
      <c r="S815" s="415" t="s">
        <v>1172</v>
      </c>
      <c r="T815" s="57" t="s">
        <v>1173</v>
      </c>
      <c r="U815" s="204">
        <v>14</v>
      </c>
      <c r="V815" s="204">
        <v>14.1</v>
      </c>
      <c r="W815" s="204" t="s">
        <v>305</v>
      </c>
      <c r="X815" s="57" t="s">
        <v>394</v>
      </c>
      <c r="Y815" s="415" t="s">
        <v>1078</v>
      </c>
      <c r="Z815" s="210"/>
      <c r="AA815" s="210"/>
      <c r="AB815" s="210"/>
      <c r="AC815" s="210"/>
      <c r="AD815" s="210"/>
      <c r="AE815" s="210"/>
      <c r="AF815" s="210"/>
      <c r="AG815" s="210"/>
    </row>
    <row r="816" spans="1:33" s="354" customFormat="1" ht="117.75" customHeight="1">
      <c r="A816" s="1033"/>
      <c r="B816" s="1034"/>
      <c r="C816" s="769">
        <v>6</v>
      </c>
      <c r="D816" s="1029">
        <v>32</v>
      </c>
      <c r="E816" s="1030" t="s">
        <v>1565</v>
      </c>
      <c r="F816" s="1191">
        <v>0</v>
      </c>
      <c r="G816" s="1191">
        <v>0</v>
      </c>
      <c r="H816" s="1191">
        <v>0</v>
      </c>
      <c r="I816" s="1191">
        <v>0</v>
      </c>
      <c r="J816" s="977">
        <v>25000</v>
      </c>
      <c r="K816" s="977">
        <f t="shared" si="148"/>
        <v>25000</v>
      </c>
      <c r="L816" s="1191">
        <v>0</v>
      </c>
      <c r="M816" s="1192">
        <v>50</v>
      </c>
      <c r="N816" s="1191">
        <v>0</v>
      </c>
      <c r="O816" s="1192">
        <f>SUM(L816:N816)</f>
        <v>50</v>
      </c>
      <c r="P816" s="1193" t="s">
        <v>240</v>
      </c>
      <c r="Q816" s="1193" t="s">
        <v>220</v>
      </c>
      <c r="R816" s="1008">
        <v>21490</v>
      </c>
      <c r="S816" s="1193" t="s">
        <v>1504</v>
      </c>
      <c r="T816" s="1194" t="s">
        <v>1505</v>
      </c>
      <c r="U816" s="922">
        <v>14</v>
      </c>
      <c r="V816" s="922">
        <v>14.1</v>
      </c>
      <c r="W816" s="922" t="s">
        <v>305</v>
      </c>
      <c r="X816" s="1177" t="s">
        <v>221</v>
      </c>
      <c r="Y816" s="931" t="s">
        <v>1434</v>
      </c>
      <c r="AA816" s="346" t="s">
        <v>1556</v>
      </c>
      <c r="AB816" s="353"/>
      <c r="AC816" s="353"/>
      <c r="AD816" s="353"/>
      <c r="AE816" s="353"/>
      <c r="AF816" s="353"/>
      <c r="AG816" s="353"/>
    </row>
    <row r="817" spans="1:33" s="335" customFormat="1" ht="46.5" customHeight="1">
      <c r="A817" s="1930"/>
      <c r="B817" s="838"/>
      <c r="C817" s="1002" t="s">
        <v>68</v>
      </c>
      <c r="D817" s="601" t="s">
        <v>581</v>
      </c>
      <c r="E817" s="602" t="s">
        <v>576</v>
      </c>
      <c r="F817" s="834">
        <f>SUM(F818,F819)</f>
        <v>0</v>
      </c>
      <c r="G817" s="834">
        <f t="shared" ref="G817:K817" si="149">SUM(G818,G819)</f>
        <v>64000</v>
      </c>
      <c r="H817" s="834">
        <f t="shared" si="149"/>
        <v>0</v>
      </c>
      <c r="I817" s="834">
        <f t="shared" si="149"/>
        <v>0</v>
      </c>
      <c r="J817" s="834">
        <f t="shared" si="149"/>
        <v>0</v>
      </c>
      <c r="K817" s="834">
        <f t="shared" si="149"/>
        <v>64000</v>
      </c>
      <c r="L817" s="948"/>
      <c r="M817" s="834"/>
      <c r="N817" s="834"/>
      <c r="O817" s="834"/>
      <c r="P817" s="834"/>
      <c r="Q817" s="949"/>
      <c r="R817" s="1003"/>
      <c r="S817" s="951"/>
      <c r="T817" s="950"/>
      <c r="U817" s="952"/>
      <c r="V817" s="952"/>
      <c r="W817" s="952"/>
      <c r="X817" s="952"/>
      <c r="Y817" s="836"/>
      <c r="AA817" s="366"/>
      <c r="AB817" s="366"/>
      <c r="AC817" s="366"/>
      <c r="AD817" s="366"/>
      <c r="AE817" s="366"/>
      <c r="AF817" s="366"/>
      <c r="AG817" s="366"/>
    </row>
    <row r="818" spans="1:33" s="211" customFormat="1" ht="112.5" customHeight="1">
      <c r="A818" s="269"/>
      <c r="B818" s="871"/>
      <c r="C818" s="833">
        <v>1</v>
      </c>
      <c r="D818" s="872">
        <v>2</v>
      </c>
      <c r="E818" s="857" t="s">
        <v>2229</v>
      </c>
      <c r="F818" s="1187"/>
      <c r="G818" s="874">
        <v>14000</v>
      </c>
      <c r="H818" s="1187"/>
      <c r="I818" s="1187"/>
      <c r="J818" s="1187"/>
      <c r="K818" s="636">
        <f>SUM(F818,G818,H818,I818,J818)</f>
        <v>14000</v>
      </c>
      <c r="L818" s="975">
        <v>0</v>
      </c>
      <c r="M818" s="975">
        <v>28</v>
      </c>
      <c r="N818" s="975">
        <v>0</v>
      </c>
      <c r="O818" s="975">
        <v>28</v>
      </c>
      <c r="P818" s="878" t="s">
        <v>2230</v>
      </c>
      <c r="Q818" s="878" t="s">
        <v>2231</v>
      </c>
      <c r="R818" s="998">
        <v>21490</v>
      </c>
      <c r="S818" s="216" t="s">
        <v>2232</v>
      </c>
      <c r="T818" s="204" t="s">
        <v>2233</v>
      </c>
      <c r="U818" s="204">
        <v>14</v>
      </c>
      <c r="V818" s="204">
        <v>14.1</v>
      </c>
      <c r="W818" s="204" t="s">
        <v>581</v>
      </c>
      <c r="X818" s="204" t="s">
        <v>221</v>
      </c>
      <c r="Y818" s="216" t="s">
        <v>2228</v>
      </c>
      <c r="Z818" s="416"/>
      <c r="AA818" s="210"/>
      <c r="AB818" s="210"/>
      <c r="AC818" s="210"/>
      <c r="AD818" s="210"/>
      <c r="AE818" s="210"/>
      <c r="AF818" s="210"/>
      <c r="AG818" s="210"/>
    </row>
    <row r="819" spans="1:33" s="211" customFormat="1" ht="46.5">
      <c r="A819" s="55"/>
      <c r="B819" s="56"/>
      <c r="C819" s="766">
        <v>2</v>
      </c>
      <c r="D819" s="495">
        <v>5</v>
      </c>
      <c r="E819" s="389" t="s">
        <v>1386</v>
      </c>
      <c r="F819" s="1093">
        <v>0</v>
      </c>
      <c r="G819" s="137">
        <v>50000</v>
      </c>
      <c r="H819" s="1093">
        <v>0</v>
      </c>
      <c r="I819" s="1093">
        <v>0</v>
      </c>
      <c r="J819" s="1093">
        <v>0</v>
      </c>
      <c r="K819" s="1141">
        <f>SUM(F819,G819,H819,I819,J819)</f>
        <v>50000</v>
      </c>
      <c r="L819" s="435"/>
      <c r="M819" s="435"/>
      <c r="N819" s="435"/>
      <c r="O819" s="435"/>
      <c r="P819" s="416"/>
      <c r="Q819" s="416"/>
      <c r="R819" s="1404"/>
      <c r="S819" s="416"/>
      <c r="T819" s="40"/>
      <c r="U819" s="40">
        <v>14</v>
      </c>
      <c r="V819" s="40">
        <v>14.1</v>
      </c>
      <c r="W819" s="40" t="s">
        <v>581</v>
      </c>
      <c r="X819" s="40" t="s">
        <v>221</v>
      </c>
      <c r="Y819" s="416" t="s">
        <v>1367</v>
      </c>
      <c r="Z819" s="1140"/>
      <c r="AA819" s="1140"/>
      <c r="AB819" s="210"/>
      <c r="AC819" s="210"/>
      <c r="AD819" s="210"/>
      <c r="AE819" s="210"/>
      <c r="AF819" s="210"/>
      <c r="AG819" s="210"/>
    </row>
    <row r="820" spans="1:33" s="1046" customFormat="1" ht="142.5" customHeight="1">
      <c r="A820" s="1041"/>
      <c r="B820" s="1042"/>
      <c r="C820" s="1188"/>
      <c r="D820" s="1148"/>
      <c r="E820" s="1145" t="s">
        <v>3084</v>
      </c>
      <c r="F820" s="1189">
        <v>0</v>
      </c>
      <c r="G820" s="1149">
        <v>10000</v>
      </c>
      <c r="H820" s="1189">
        <v>0</v>
      </c>
      <c r="I820" s="1189">
        <v>0</v>
      </c>
      <c r="J820" s="1189">
        <v>0</v>
      </c>
      <c r="K820" s="1190">
        <f>SUM(F820,G820,H820,I820,J820)</f>
        <v>10000</v>
      </c>
      <c r="L820" s="1151">
        <v>0</v>
      </c>
      <c r="M820" s="1151">
        <v>20</v>
      </c>
      <c r="N820" s="1151">
        <v>0</v>
      </c>
      <c r="O820" s="1151">
        <f>SUM(L820:N820)</f>
        <v>20</v>
      </c>
      <c r="P820" s="657" t="s">
        <v>240</v>
      </c>
      <c r="Q820" s="657" t="s">
        <v>220</v>
      </c>
      <c r="R820" s="1076">
        <v>21610</v>
      </c>
      <c r="S820" s="657" t="s">
        <v>1387</v>
      </c>
      <c r="T820" s="656" t="s">
        <v>1388</v>
      </c>
      <c r="U820" s="40">
        <v>14</v>
      </c>
      <c r="V820" s="40">
        <v>14.1</v>
      </c>
      <c r="W820" s="40" t="s">
        <v>581</v>
      </c>
      <c r="X820" s="656" t="s">
        <v>221</v>
      </c>
      <c r="Y820" s="657" t="s">
        <v>1367</v>
      </c>
      <c r="Z820" s="1238"/>
      <c r="AA820" s="1238"/>
      <c r="AB820" s="1047"/>
      <c r="AC820" s="1047"/>
      <c r="AD820" s="1047"/>
      <c r="AE820" s="1047"/>
      <c r="AF820" s="1047"/>
      <c r="AG820" s="1047"/>
    </row>
    <row r="821" spans="1:33" s="1046" customFormat="1" ht="141" customHeight="1">
      <c r="A821" s="1462"/>
      <c r="B821" s="1164"/>
      <c r="C821" s="1217"/>
      <c r="D821" s="1218"/>
      <c r="E821" s="1463" t="s">
        <v>3085</v>
      </c>
      <c r="F821" s="1464">
        <v>0</v>
      </c>
      <c r="G821" s="1465">
        <v>40000</v>
      </c>
      <c r="H821" s="1464">
        <v>0</v>
      </c>
      <c r="I821" s="1464">
        <v>0</v>
      </c>
      <c r="J821" s="1464">
        <v>0</v>
      </c>
      <c r="K821" s="1466">
        <f>SUM(F821,G821,H821,I821,J821)</f>
        <v>40000</v>
      </c>
      <c r="L821" s="1467">
        <v>0</v>
      </c>
      <c r="M821" s="1467">
        <v>50</v>
      </c>
      <c r="N821" s="1467">
        <v>0</v>
      </c>
      <c r="O821" s="1467">
        <f>SUM(L821:N821)</f>
        <v>50</v>
      </c>
      <c r="P821" s="1197" t="s">
        <v>240</v>
      </c>
      <c r="Q821" s="1197" t="s">
        <v>220</v>
      </c>
      <c r="R821" s="1211">
        <v>21702</v>
      </c>
      <c r="S821" s="1197" t="s">
        <v>1387</v>
      </c>
      <c r="T821" s="929" t="s">
        <v>1388</v>
      </c>
      <c r="U821" s="922">
        <v>14</v>
      </c>
      <c r="V821" s="922">
        <v>14.1</v>
      </c>
      <c r="W821" s="922" t="s">
        <v>581</v>
      </c>
      <c r="X821" s="929" t="s">
        <v>221</v>
      </c>
      <c r="Y821" s="1197" t="s">
        <v>1367</v>
      </c>
      <c r="Z821" s="1238"/>
      <c r="AA821" s="1238"/>
      <c r="AB821" s="1047"/>
      <c r="AC821" s="1047"/>
      <c r="AD821" s="1047"/>
      <c r="AE821" s="1047"/>
      <c r="AF821" s="1047"/>
      <c r="AG821" s="1047"/>
    </row>
    <row r="822" spans="1:33" s="211" customFormat="1" ht="23.25" customHeight="1">
      <c r="A822" s="292"/>
      <c r="B822" s="293"/>
      <c r="C822" s="579" t="s">
        <v>578</v>
      </c>
      <c r="D822" s="484" t="s">
        <v>837</v>
      </c>
      <c r="E822" s="485" t="s">
        <v>577</v>
      </c>
      <c r="F822" s="282">
        <f>SUM(F823)</f>
        <v>0</v>
      </c>
      <c r="G822" s="282">
        <f t="shared" ref="G822:K822" si="150">SUM(G823)</f>
        <v>0</v>
      </c>
      <c r="H822" s="282">
        <f t="shared" si="150"/>
        <v>0</v>
      </c>
      <c r="I822" s="282">
        <f t="shared" si="150"/>
        <v>0</v>
      </c>
      <c r="J822" s="282">
        <f t="shared" si="150"/>
        <v>0</v>
      </c>
      <c r="K822" s="282">
        <f t="shared" si="150"/>
        <v>0</v>
      </c>
      <c r="L822" s="447"/>
      <c r="M822" s="282"/>
      <c r="N822" s="282"/>
      <c r="O822" s="282"/>
      <c r="P822" s="282"/>
      <c r="Q822" s="283"/>
      <c r="R822" s="351"/>
      <c r="S822" s="338"/>
      <c r="T822" s="281"/>
      <c r="U822" s="339"/>
      <c r="V822" s="339"/>
      <c r="W822" s="339"/>
      <c r="X822" s="339"/>
      <c r="Y822" s="682"/>
      <c r="Z822" s="210"/>
      <c r="AA822" s="210"/>
      <c r="AB822" s="210"/>
      <c r="AC822" s="210"/>
      <c r="AD822" s="210"/>
      <c r="AE822" s="210"/>
      <c r="AF822" s="210"/>
      <c r="AG822" s="210"/>
    </row>
    <row r="823" spans="1:33" s="211" customFormat="1" ht="120" customHeight="1">
      <c r="A823" s="55"/>
      <c r="B823" s="56"/>
      <c r="C823" s="766">
        <v>1</v>
      </c>
      <c r="D823" s="506">
        <v>23</v>
      </c>
      <c r="E823" s="478" t="s">
        <v>960</v>
      </c>
      <c r="F823" s="178">
        <v>0</v>
      </c>
      <c r="G823" s="472">
        <v>0</v>
      </c>
      <c r="H823" s="156">
        <v>0</v>
      </c>
      <c r="I823" s="156">
        <v>0</v>
      </c>
      <c r="J823" s="156">
        <v>0</v>
      </c>
      <c r="K823" s="156">
        <f>SUM(F823,G823,H823,I823,J823)</f>
        <v>0</v>
      </c>
      <c r="L823" s="444">
        <v>0</v>
      </c>
      <c r="M823" s="444">
        <v>30</v>
      </c>
      <c r="N823" s="444">
        <v>0</v>
      </c>
      <c r="O823" s="444">
        <f>SUM(L823:N823)</f>
        <v>30</v>
      </c>
      <c r="P823" s="416" t="s">
        <v>240</v>
      </c>
      <c r="Q823" s="416" t="s">
        <v>220</v>
      </c>
      <c r="R823" s="75">
        <v>21671</v>
      </c>
      <c r="S823" s="416" t="s">
        <v>961</v>
      </c>
      <c r="T823" s="455" t="s">
        <v>962</v>
      </c>
      <c r="U823" s="702">
        <v>14</v>
      </c>
      <c r="V823" s="702">
        <v>14.2</v>
      </c>
      <c r="W823" s="702" t="s">
        <v>837</v>
      </c>
      <c r="X823" s="702" t="s">
        <v>221</v>
      </c>
      <c r="Y823" s="416" t="s">
        <v>3032</v>
      </c>
      <c r="AA823" s="210"/>
      <c r="AB823" s="210"/>
      <c r="AC823" s="210"/>
      <c r="AD823" s="210"/>
      <c r="AE823" s="210"/>
      <c r="AF823" s="210"/>
      <c r="AG823" s="210"/>
    </row>
    <row r="824" spans="1:33" s="211" customFormat="1" ht="23.25" customHeight="1">
      <c r="A824" s="292"/>
      <c r="B824" s="293"/>
      <c r="C824" s="579" t="s">
        <v>579</v>
      </c>
      <c r="D824" s="484" t="s">
        <v>838</v>
      </c>
      <c r="E824" s="485" t="s">
        <v>69</v>
      </c>
      <c r="F824" s="282">
        <f>SUM(F825,F826)</f>
        <v>40000</v>
      </c>
      <c r="G824" s="282">
        <f t="shared" ref="G824:K824" si="151">SUM(G825,G826)</f>
        <v>80000</v>
      </c>
      <c r="H824" s="282">
        <f t="shared" si="151"/>
        <v>0</v>
      </c>
      <c r="I824" s="282">
        <f t="shared" si="151"/>
        <v>0</v>
      </c>
      <c r="J824" s="282">
        <f t="shared" si="151"/>
        <v>0</v>
      </c>
      <c r="K824" s="282">
        <f t="shared" si="151"/>
        <v>120000</v>
      </c>
      <c r="L824" s="447"/>
      <c r="M824" s="282"/>
      <c r="N824" s="282"/>
      <c r="O824" s="282"/>
      <c r="P824" s="282"/>
      <c r="Q824" s="283"/>
      <c r="R824" s="351"/>
      <c r="S824" s="338"/>
      <c r="T824" s="281"/>
      <c r="U824" s="339"/>
      <c r="V824" s="339"/>
      <c r="W824" s="339"/>
      <c r="X824" s="339"/>
      <c r="Y824" s="682"/>
      <c r="Z824" s="210"/>
      <c r="AA824" s="210"/>
      <c r="AB824" s="210"/>
      <c r="AC824" s="210"/>
      <c r="AD824" s="210"/>
      <c r="AE824" s="210"/>
      <c r="AF824" s="210"/>
      <c r="AG824" s="210"/>
    </row>
    <row r="825" spans="1:33" s="211" customFormat="1" ht="188.25" customHeight="1">
      <c r="A825" s="55"/>
      <c r="B825" s="56"/>
      <c r="C825" s="766">
        <v>1</v>
      </c>
      <c r="D825" s="489">
        <v>20</v>
      </c>
      <c r="E825" s="389" t="s">
        <v>1283</v>
      </c>
      <c r="F825" s="110">
        <v>20000</v>
      </c>
      <c r="G825" s="54">
        <v>0</v>
      </c>
      <c r="H825" s="54">
        <v>0</v>
      </c>
      <c r="I825" s="54">
        <v>0</v>
      </c>
      <c r="J825" s="54">
        <v>0</v>
      </c>
      <c r="K825" s="54">
        <f>SUM(F825,G825,H825,I825,J825)</f>
        <v>20000</v>
      </c>
      <c r="L825" s="435"/>
      <c r="M825" s="435">
        <v>84</v>
      </c>
      <c r="N825" s="435">
        <v>0</v>
      </c>
      <c r="O825" s="435">
        <v>84</v>
      </c>
      <c r="P825" s="49" t="s">
        <v>3419</v>
      </c>
      <c r="Q825" s="49" t="s">
        <v>3635</v>
      </c>
      <c r="R825" s="75">
        <v>21520</v>
      </c>
      <c r="S825" s="416" t="s">
        <v>1284</v>
      </c>
      <c r="T825" s="40"/>
      <c r="U825" s="40">
        <v>14</v>
      </c>
      <c r="V825" s="40">
        <v>14.2</v>
      </c>
      <c r="W825" s="40" t="s">
        <v>838</v>
      </c>
      <c r="X825" s="40" t="s">
        <v>394</v>
      </c>
      <c r="Y825" s="416" t="s">
        <v>1245</v>
      </c>
      <c r="Z825" s="210"/>
      <c r="AA825" s="210"/>
      <c r="AB825" s="210"/>
      <c r="AC825" s="210"/>
      <c r="AD825" s="210"/>
      <c r="AE825" s="210"/>
      <c r="AF825" s="210"/>
      <c r="AG825" s="210"/>
    </row>
    <row r="826" spans="1:33" s="1734" customFormat="1" ht="46.5">
      <c r="A826" s="564"/>
      <c r="B826" s="565"/>
      <c r="C826" s="1725">
        <v>2</v>
      </c>
      <c r="D826" s="1726"/>
      <c r="E826" s="1727" t="s">
        <v>3482</v>
      </c>
      <c r="F826" s="1728">
        <v>20000</v>
      </c>
      <c r="G826" s="1729">
        <v>80000</v>
      </c>
      <c r="H826" s="1729">
        <v>0</v>
      </c>
      <c r="I826" s="1729">
        <v>0</v>
      </c>
      <c r="J826" s="1729">
        <v>0</v>
      </c>
      <c r="K826" s="1729">
        <f>SUM(F826,G826,H826,I826,J826)</f>
        <v>100000</v>
      </c>
      <c r="L826" s="1730">
        <v>0</v>
      </c>
      <c r="M826" s="1730">
        <v>0</v>
      </c>
      <c r="N826" s="1730">
        <v>0</v>
      </c>
      <c r="O826" s="1730">
        <v>0</v>
      </c>
      <c r="P826" s="1730">
        <v>0</v>
      </c>
      <c r="Q826" s="1730">
        <v>0</v>
      </c>
      <c r="R826" s="1730">
        <v>0</v>
      </c>
      <c r="S826" s="1731"/>
      <c r="T826" s="1732"/>
      <c r="U826" s="1732"/>
      <c r="V826" s="1732"/>
      <c r="W826" s="1732"/>
      <c r="X826" s="1732"/>
      <c r="Y826" s="1731" t="s">
        <v>3326</v>
      </c>
      <c r="Z826" s="1733"/>
      <c r="AA826" s="1733"/>
      <c r="AB826" s="1733"/>
      <c r="AC826" s="1733"/>
      <c r="AD826" s="1733"/>
      <c r="AE826" s="1733"/>
      <c r="AF826" s="1733"/>
      <c r="AG826" s="1733"/>
    </row>
    <row r="827" spans="1:33" s="341" customFormat="1" ht="23.25" customHeight="1">
      <c r="A827" s="563"/>
      <c r="B827" s="470"/>
      <c r="C827" s="578" t="s">
        <v>113</v>
      </c>
      <c r="D827" s="554"/>
      <c r="E827" s="555"/>
      <c r="F827" s="375">
        <f>SUM(F828,F844)</f>
        <v>11562590</v>
      </c>
      <c r="G827" s="375">
        <f t="shared" ref="G827:K827" si="152">SUM(G828,G844)</f>
        <v>2530000</v>
      </c>
      <c r="H827" s="375">
        <f t="shared" si="152"/>
        <v>0</v>
      </c>
      <c r="I827" s="375">
        <f t="shared" si="152"/>
        <v>0</v>
      </c>
      <c r="J827" s="375">
        <f t="shared" si="152"/>
        <v>400000</v>
      </c>
      <c r="K827" s="375">
        <f t="shared" si="152"/>
        <v>14492590</v>
      </c>
      <c r="L827" s="450"/>
      <c r="M827" s="356"/>
      <c r="N827" s="356"/>
      <c r="O827" s="356"/>
      <c r="P827" s="356"/>
      <c r="Q827" s="357"/>
      <c r="R827" s="355"/>
      <c r="S827" s="359"/>
      <c r="T827" s="355"/>
      <c r="U827" s="360"/>
      <c r="V827" s="360"/>
      <c r="W827" s="360"/>
      <c r="X827" s="360"/>
      <c r="Y827" s="643"/>
      <c r="Z827" s="284"/>
      <c r="AA827" s="284"/>
      <c r="AB827" s="284"/>
      <c r="AC827" s="284"/>
      <c r="AD827" s="284"/>
      <c r="AE827" s="284"/>
      <c r="AF827" s="284"/>
      <c r="AG827" s="284"/>
    </row>
    <row r="828" spans="1:33" s="325" customFormat="1" ht="46.5" customHeight="1">
      <c r="A828" s="292"/>
      <c r="B828" s="293"/>
      <c r="C828" s="572" t="s">
        <v>20</v>
      </c>
      <c r="D828" s="484" t="s">
        <v>70</v>
      </c>
      <c r="E828" s="485" t="s">
        <v>71</v>
      </c>
      <c r="F828" s="340">
        <f>SUM(F829,F832,F839)</f>
        <v>0</v>
      </c>
      <c r="G828" s="340">
        <f t="shared" ref="G828:K828" si="153">SUM(G829,G832,G839)</f>
        <v>1780000</v>
      </c>
      <c r="H828" s="340">
        <f t="shared" si="153"/>
        <v>0</v>
      </c>
      <c r="I828" s="340">
        <f t="shared" si="153"/>
        <v>0</v>
      </c>
      <c r="J828" s="340">
        <f t="shared" si="153"/>
        <v>0</v>
      </c>
      <c r="K828" s="340">
        <f t="shared" si="153"/>
        <v>1780000</v>
      </c>
      <c r="L828" s="447"/>
      <c r="M828" s="282"/>
      <c r="N828" s="282"/>
      <c r="O828" s="282"/>
      <c r="P828" s="282"/>
      <c r="Q828" s="283"/>
      <c r="R828" s="281"/>
      <c r="S828" s="338"/>
      <c r="T828" s="281"/>
      <c r="U828" s="339"/>
      <c r="V828" s="339"/>
      <c r="W828" s="339"/>
      <c r="X828" s="339"/>
      <c r="Y828" s="682"/>
      <c r="Z828" s="322"/>
      <c r="AA828" s="322"/>
      <c r="AB828" s="322"/>
      <c r="AC828" s="322"/>
      <c r="AD828" s="322"/>
      <c r="AE828" s="322"/>
      <c r="AF828" s="322"/>
      <c r="AG828" s="322"/>
    </row>
    <row r="829" spans="1:33" s="211" customFormat="1" ht="120" customHeight="1">
      <c r="A829" s="55"/>
      <c r="B829" s="56"/>
      <c r="C829" s="766">
        <v>1</v>
      </c>
      <c r="D829" s="495">
        <v>5</v>
      </c>
      <c r="E829" s="454" t="s">
        <v>2242</v>
      </c>
      <c r="F829" s="48"/>
      <c r="G829" s="137">
        <v>70000</v>
      </c>
      <c r="H829" s="48"/>
      <c r="I829" s="48"/>
      <c r="J829" s="48"/>
      <c r="K829" s="47">
        <v>70000</v>
      </c>
      <c r="L829" s="433">
        <v>0</v>
      </c>
      <c r="M829" s="433">
        <v>0</v>
      </c>
      <c r="N829" s="431">
        <v>500</v>
      </c>
      <c r="O829" s="431">
        <v>500</v>
      </c>
      <c r="P829" s="49" t="s">
        <v>2243</v>
      </c>
      <c r="Q829" s="49" t="s">
        <v>2244</v>
      </c>
      <c r="R829" s="702" t="s">
        <v>2245</v>
      </c>
      <c r="S829" s="416" t="s">
        <v>2246</v>
      </c>
      <c r="T829" s="40" t="s">
        <v>2247</v>
      </c>
      <c r="U829" s="40">
        <v>8</v>
      </c>
      <c r="V829" s="40">
        <v>8.1</v>
      </c>
      <c r="W829" s="40" t="s">
        <v>70</v>
      </c>
      <c r="X829" s="238" t="s">
        <v>221</v>
      </c>
      <c r="Y829" s="416" t="s">
        <v>2228</v>
      </c>
      <c r="AA829" s="210"/>
      <c r="AB829" s="210"/>
      <c r="AC829" s="210"/>
      <c r="AD829" s="210"/>
      <c r="AE829" s="210"/>
      <c r="AF829" s="210"/>
      <c r="AG829" s="210"/>
    </row>
    <row r="830" spans="1:33" s="211" customFormat="1" ht="69.75" customHeight="1">
      <c r="A830" s="55"/>
      <c r="B830" s="56"/>
      <c r="C830" s="577"/>
      <c r="D830" s="1148"/>
      <c r="E830" s="1131" t="s">
        <v>2726</v>
      </c>
      <c r="F830" s="664"/>
      <c r="G830" s="1149">
        <v>50000</v>
      </c>
      <c r="H830" s="664"/>
      <c r="I830" s="664"/>
      <c r="J830" s="664"/>
      <c r="K830" s="1090">
        <v>50000</v>
      </c>
      <c r="L830" s="655"/>
      <c r="M830" s="655"/>
      <c r="N830" s="655"/>
      <c r="O830" s="655"/>
      <c r="P830" s="77"/>
      <c r="Q830" s="77"/>
      <c r="R830" s="78" t="s">
        <v>2248</v>
      </c>
      <c r="S830" s="657"/>
      <c r="T830" s="656"/>
      <c r="U830" s="656">
        <v>8</v>
      </c>
      <c r="V830" s="656">
        <v>8.1</v>
      </c>
      <c r="W830" s="656" t="s">
        <v>70</v>
      </c>
      <c r="X830" s="844" t="s">
        <v>221</v>
      </c>
      <c r="Y830" s="416" t="s">
        <v>2228</v>
      </c>
      <c r="AA830" s="210"/>
      <c r="AB830" s="210"/>
      <c r="AC830" s="210"/>
      <c r="AD830" s="210"/>
      <c r="AE830" s="210"/>
      <c r="AF830" s="210"/>
      <c r="AG830" s="210"/>
    </row>
    <row r="831" spans="1:33" s="211" customFormat="1" ht="69.75" customHeight="1">
      <c r="A831" s="55"/>
      <c r="B831" s="56"/>
      <c r="C831" s="574"/>
      <c r="D831" s="1148"/>
      <c r="E831" s="1131" t="s">
        <v>2727</v>
      </c>
      <c r="F831" s="664"/>
      <c r="G831" s="1149">
        <v>20000</v>
      </c>
      <c r="H831" s="664"/>
      <c r="I831" s="664"/>
      <c r="J831" s="664"/>
      <c r="K831" s="1090">
        <v>20000</v>
      </c>
      <c r="L831" s="655"/>
      <c r="M831" s="655"/>
      <c r="N831" s="655"/>
      <c r="O831" s="655"/>
      <c r="P831" s="77"/>
      <c r="Q831" s="77"/>
      <c r="R831" s="1076">
        <v>21641</v>
      </c>
      <c r="S831" s="657"/>
      <c r="T831" s="656"/>
      <c r="U831" s="656">
        <v>8</v>
      </c>
      <c r="V831" s="656">
        <v>8.1</v>
      </c>
      <c r="W831" s="656" t="s">
        <v>70</v>
      </c>
      <c r="X831" s="844" t="s">
        <v>221</v>
      </c>
      <c r="Y831" s="416" t="s">
        <v>2228</v>
      </c>
      <c r="AA831" s="210"/>
      <c r="AB831" s="210"/>
      <c r="AC831" s="210"/>
      <c r="AD831" s="210"/>
      <c r="AE831" s="210"/>
      <c r="AF831" s="210"/>
      <c r="AG831" s="210"/>
    </row>
    <row r="832" spans="1:33" s="211" customFormat="1" ht="162.75" customHeight="1">
      <c r="A832" s="55"/>
      <c r="B832" s="56"/>
      <c r="C832" s="766">
        <v>2</v>
      </c>
      <c r="D832" s="492">
        <v>1</v>
      </c>
      <c r="E832" s="454" t="s">
        <v>2249</v>
      </c>
      <c r="F832" s="48"/>
      <c r="G832" s="200">
        <v>1510000</v>
      </c>
      <c r="H832" s="48"/>
      <c r="I832" s="48"/>
      <c r="J832" s="48"/>
      <c r="K832" s="47">
        <v>1510000</v>
      </c>
      <c r="L832" s="435">
        <v>200</v>
      </c>
      <c r="M832" s="435">
        <v>0</v>
      </c>
      <c r="N832" s="435">
        <v>300</v>
      </c>
      <c r="O832" s="435">
        <v>500</v>
      </c>
      <c r="P832" s="49" t="s">
        <v>2250</v>
      </c>
      <c r="Q832" s="49" t="s">
        <v>2251</v>
      </c>
      <c r="R832" s="702" t="s">
        <v>2252</v>
      </c>
      <c r="S832" s="416" t="s">
        <v>2253</v>
      </c>
      <c r="T832" s="40" t="s">
        <v>2254</v>
      </c>
      <c r="U832" s="40">
        <v>8</v>
      </c>
      <c r="V832" s="40">
        <v>8.1</v>
      </c>
      <c r="W832" s="40" t="s">
        <v>70</v>
      </c>
      <c r="X832" s="238" t="s">
        <v>1879</v>
      </c>
      <c r="Y832" s="416" t="s">
        <v>2228</v>
      </c>
      <c r="AA832" s="210"/>
      <c r="AB832" s="210"/>
      <c r="AC832" s="210"/>
      <c r="AD832" s="210"/>
      <c r="AE832" s="210"/>
      <c r="AF832" s="210"/>
      <c r="AG832" s="210"/>
    </row>
    <row r="833" spans="1:33" s="211" customFormat="1" ht="90" customHeight="1">
      <c r="A833" s="55"/>
      <c r="B833" s="56"/>
      <c r="C833" s="574"/>
      <c r="D833" s="1083"/>
      <c r="E833" s="1131" t="s">
        <v>3011</v>
      </c>
      <c r="F833" s="664"/>
      <c r="G833" s="1150">
        <v>860000</v>
      </c>
      <c r="H833" s="664"/>
      <c r="I833" s="664"/>
      <c r="J833" s="664"/>
      <c r="K833" s="1090">
        <f t="shared" ref="K833:K838" si="154">SUM(F833,G833,H833,I833,J833)</f>
        <v>860000</v>
      </c>
      <c r="L833" s="1151"/>
      <c r="M833" s="1151"/>
      <c r="N833" s="1151"/>
      <c r="O833" s="1151"/>
      <c r="P833" s="77"/>
      <c r="Q833" s="77"/>
      <c r="R833" s="78" t="s">
        <v>539</v>
      </c>
      <c r="S833" s="657"/>
      <c r="T833" s="656"/>
      <c r="U833" s="656">
        <v>8</v>
      </c>
      <c r="V833" s="656">
        <v>8.1</v>
      </c>
      <c r="W833" s="656" t="s">
        <v>70</v>
      </c>
      <c r="X833" s="238" t="s">
        <v>1879</v>
      </c>
      <c r="Y833" s="416" t="s">
        <v>2228</v>
      </c>
      <c r="AA833" s="210"/>
      <c r="AB833" s="210"/>
      <c r="AC833" s="210"/>
      <c r="AD833" s="210"/>
      <c r="AE833" s="210"/>
      <c r="AF833" s="210"/>
      <c r="AG833" s="210"/>
    </row>
    <row r="834" spans="1:33" s="211" customFormat="1" ht="69.75" customHeight="1">
      <c r="A834" s="55"/>
      <c r="B834" s="56"/>
      <c r="C834" s="574"/>
      <c r="D834" s="1083"/>
      <c r="E834" s="1131" t="s">
        <v>3012</v>
      </c>
      <c r="F834" s="664"/>
      <c r="G834" s="1150">
        <v>60000</v>
      </c>
      <c r="H834" s="664"/>
      <c r="I834" s="664"/>
      <c r="J834" s="664"/>
      <c r="K834" s="1090">
        <f t="shared" si="154"/>
        <v>60000</v>
      </c>
      <c r="L834" s="1151"/>
      <c r="M834" s="1151"/>
      <c r="N834" s="1151"/>
      <c r="O834" s="1151"/>
      <c r="P834" s="77"/>
      <c r="Q834" s="77"/>
      <c r="R834" s="78" t="s">
        <v>3336</v>
      </c>
      <c r="S834" s="657"/>
      <c r="T834" s="656"/>
      <c r="U834" s="656">
        <v>8</v>
      </c>
      <c r="V834" s="656">
        <v>8.1</v>
      </c>
      <c r="W834" s="656" t="s">
        <v>70</v>
      </c>
      <c r="X834" s="844" t="s">
        <v>1879</v>
      </c>
      <c r="Y834" s="416" t="s">
        <v>2228</v>
      </c>
      <c r="AA834" s="210"/>
      <c r="AB834" s="210"/>
      <c r="AC834" s="210"/>
      <c r="AD834" s="210"/>
      <c r="AE834" s="210"/>
      <c r="AF834" s="210"/>
      <c r="AG834" s="210"/>
    </row>
    <row r="835" spans="1:33" s="211" customFormat="1" ht="69.75" customHeight="1">
      <c r="A835" s="55"/>
      <c r="B835" s="56"/>
      <c r="C835" s="574"/>
      <c r="D835" s="1083"/>
      <c r="E835" s="1131" t="s">
        <v>3007</v>
      </c>
      <c r="F835" s="664"/>
      <c r="G835" s="1150">
        <v>120000</v>
      </c>
      <c r="H835" s="664"/>
      <c r="I835" s="664"/>
      <c r="J835" s="664"/>
      <c r="K835" s="1090">
        <f t="shared" si="154"/>
        <v>120000</v>
      </c>
      <c r="L835" s="1151"/>
      <c r="M835" s="1151"/>
      <c r="N835" s="1151"/>
      <c r="O835" s="1151"/>
      <c r="P835" s="77"/>
      <c r="Q835" s="77"/>
      <c r="R835" s="78" t="s">
        <v>3337</v>
      </c>
      <c r="S835" s="657"/>
      <c r="T835" s="656"/>
      <c r="U835" s="656">
        <v>8</v>
      </c>
      <c r="V835" s="656">
        <v>8.1</v>
      </c>
      <c r="W835" s="656" t="s">
        <v>70</v>
      </c>
      <c r="X835" s="844" t="s">
        <v>1879</v>
      </c>
      <c r="Y835" s="416" t="s">
        <v>2228</v>
      </c>
      <c r="AA835" s="210"/>
      <c r="AB835" s="210"/>
      <c r="AC835" s="210"/>
      <c r="AD835" s="210"/>
      <c r="AE835" s="210"/>
      <c r="AF835" s="210"/>
      <c r="AG835" s="210"/>
    </row>
    <row r="836" spans="1:33" s="211" customFormat="1" ht="69.75" customHeight="1">
      <c r="A836" s="55"/>
      <c r="B836" s="56"/>
      <c r="C836" s="574"/>
      <c r="D836" s="1083"/>
      <c r="E836" s="1131" t="s">
        <v>3008</v>
      </c>
      <c r="F836" s="664"/>
      <c r="G836" s="1150">
        <v>74000</v>
      </c>
      <c r="H836" s="664"/>
      <c r="I836" s="664"/>
      <c r="J836" s="664"/>
      <c r="K836" s="1090">
        <f t="shared" si="154"/>
        <v>74000</v>
      </c>
      <c r="L836" s="1151"/>
      <c r="M836" s="1151"/>
      <c r="N836" s="1151"/>
      <c r="O836" s="1151"/>
      <c r="P836" s="77"/>
      <c r="Q836" s="77"/>
      <c r="R836" s="1076">
        <v>21490</v>
      </c>
      <c r="S836" s="657"/>
      <c r="T836" s="656"/>
      <c r="U836" s="656">
        <v>8</v>
      </c>
      <c r="V836" s="656">
        <v>8.1</v>
      </c>
      <c r="W836" s="656" t="s">
        <v>70</v>
      </c>
      <c r="X836" s="844" t="s">
        <v>1879</v>
      </c>
      <c r="Y836" s="416" t="s">
        <v>2228</v>
      </c>
      <c r="AA836" s="210"/>
      <c r="AB836" s="210"/>
      <c r="AC836" s="210"/>
      <c r="AD836" s="210"/>
      <c r="AE836" s="210"/>
      <c r="AF836" s="210"/>
      <c r="AG836" s="210"/>
    </row>
    <row r="837" spans="1:33" s="211" customFormat="1" ht="69.75" customHeight="1">
      <c r="A837" s="55"/>
      <c r="B837" s="56"/>
      <c r="C837" s="574"/>
      <c r="D837" s="1083"/>
      <c r="E837" s="1131" t="s">
        <v>3009</v>
      </c>
      <c r="F837" s="664"/>
      <c r="G837" s="1150">
        <v>36000</v>
      </c>
      <c r="H837" s="664"/>
      <c r="I837" s="664"/>
      <c r="J837" s="664"/>
      <c r="K837" s="1090">
        <f t="shared" si="154"/>
        <v>36000</v>
      </c>
      <c r="L837" s="1151"/>
      <c r="M837" s="1151"/>
      <c r="N837" s="1151"/>
      <c r="O837" s="1151"/>
      <c r="P837" s="77"/>
      <c r="Q837" s="77"/>
      <c r="R837" s="1076">
        <v>21367</v>
      </c>
      <c r="S837" s="657"/>
      <c r="T837" s="656"/>
      <c r="U837" s="656">
        <v>8</v>
      </c>
      <c r="V837" s="656">
        <v>8.1</v>
      </c>
      <c r="W837" s="656" t="s">
        <v>70</v>
      </c>
      <c r="X837" s="844" t="s">
        <v>1879</v>
      </c>
      <c r="Y837" s="416" t="s">
        <v>2228</v>
      </c>
      <c r="AA837" s="210"/>
      <c r="AB837" s="210"/>
      <c r="AC837" s="210"/>
      <c r="AD837" s="210"/>
      <c r="AE837" s="210"/>
      <c r="AF837" s="210"/>
      <c r="AG837" s="210"/>
    </row>
    <row r="838" spans="1:33" s="211" customFormat="1" ht="69.75" customHeight="1">
      <c r="A838" s="55"/>
      <c r="B838" s="56"/>
      <c r="C838" s="574"/>
      <c r="D838" s="1083"/>
      <c r="E838" s="1131" t="s">
        <v>3010</v>
      </c>
      <c r="F838" s="664"/>
      <c r="G838" s="1150">
        <v>360000</v>
      </c>
      <c r="H838" s="664"/>
      <c r="I838" s="664"/>
      <c r="J838" s="664"/>
      <c r="K838" s="1090">
        <f t="shared" si="154"/>
        <v>360000</v>
      </c>
      <c r="L838" s="1151"/>
      <c r="M838" s="1151"/>
      <c r="N838" s="1151"/>
      <c r="O838" s="1151"/>
      <c r="P838" s="77"/>
      <c r="Q838" s="77"/>
      <c r="R838" s="1076" t="s">
        <v>3338</v>
      </c>
      <c r="S838" s="657"/>
      <c r="T838" s="656"/>
      <c r="U838" s="656">
        <v>8</v>
      </c>
      <c r="V838" s="656">
        <v>8.1</v>
      </c>
      <c r="W838" s="656" t="s">
        <v>70</v>
      </c>
      <c r="X838" s="844" t="s">
        <v>1879</v>
      </c>
      <c r="Y838" s="416" t="s">
        <v>2228</v>
      </c>
      <c r="AA838" s="210"/>
      <c r="AB838" s="210"/>
      <c r="AC838" s="210"/>
      <c r="AD838" s="210"/>
      <c r="AE838" s="210"/>
      <c r="AF838" s="210"/>
      <c r="AG838" s="210"/>
    </row>
    <row r="839" spans="1:33" s="211" customFormat="1" ht="93" customHeight="1">
      <c r="A839" s="55"/>
      <c r="B839" s="56"/>
      <c r="C839" s="766">
        <v>3</v>
      </c>
      <c r="D839" s="498">
        <v>2</v>
      </c>
      <c r="E839" s="454" t="s">
        <v>2255</v>
      </c>
      <c r="F839" s="48"/>
      <c r="G839" s="200">
        <v>200000</v>
      </c>
      <c r="H839" s="48"/>
      <c r="I839" s="48"/>
      <c r="J839" s="48"/>
      <c r="K839" s="47">
        <v>200000</v>
      </c>
      <c r="L839" s="435">
        <v>0</v>
      </c>
      <c r="M839" s="435">
        <v>0</v>
      </c>
      <c r="N839" s="435">
        <v>5000</v>
      </c>
      <c r="O839" s="435">
        <v>5000</v>
      </c>
      <c r="P839" s="49" t="s">
        <v>2256</v>
      </c>
      <c r="Q839" s="49" t="s">
        <v>2257</v>
      </c>
      <c r="R839" s="702" t="s">
        <v>477</v>
      </c>
      <c r="S839" s="416" t="s">
        <v>2258</v>
      </c>
      <c r="T839" s="40" t="s">
        <v>2259</v>
      </c>
      <c r="U839" s="40">
        <v>8</v>
      </c>
      <c r="V839" s="40">
        <v>8.1</v>
      </c>
      <c r="W839" s="40" t="s">
        <v>70</v>
      </c>
      <c r="X839" s="238" t="s">
        <v>1879</v>
      </c>
      <c r="Y839" s="416" t="s">
        <v>2228</v>
      </c>
      <c r="AA839" s="210"/>
      <c r="AB839" s="210"/>
      <c r="AC839" s="210"/>
      <c r="AD839" s="210"/>
      <c r="AE839" s="210"/>
      <c r="AF839" s="210"/>
      <c r="AG839" s="210"/>
    </row>
    <row r="840" spans="1:33" s="211" customFormat="1" ht="69.75" customHeight="1">
      <c r="A840" s="55"/>
      <c r="B840" s="56"/>
      <c r="C840" s="574"/>
      <c r="D840" s="520"/>
      <c r="E840" s="1131" t="s">
        <v>3013</v>
      </c>
      <c r="F840" s="664"/>
      <c r="G840" s="1150">
        <v>26000</v>
      </c>
      <c r="H840" s="664"/>
      <c r="I840" s="664"/>
      <c r="J840" s="664"/>
      <c r="K840" s="1090">
        <f>SUM(F840,G840,H840,I840,J840)</f>
        <v>26000</v>
      </c>
      <c r="L840" s="655"/>
      <c r="M840" s="655"/>
      <c r="N840" s="655"/>
      <c r="O840" s="655"/>
      <c r="P840" s="77"/>
      <c r="Q840" s="77"/>
      <c r="R840" s="78" t="s">
        <v>3915</v>
      </c>
      <c r="S840" s="657"/>
      <c r="T840" s="656"/>
      <c r="U840" s="656">
        <v>8</v>
      </c>
      <c r="V840" s="656">
        <v>8.1</v>
      </c>
      <c r="W840" s="656" t="s">
        <v>70</v>
      </c>
      <c r="X840" s="844" t="s">
        <v>1879</v>
      </c>
      <c r="Y840" s="416" t="s">
        <v>2228</v>
      </c>
      <c r="AA840" s="210"/>
      <c r="AB840" s="210"/>
      <c r="AC840" s="210"/>
      <c r="AD840" s="210"/>
      <c r="AE840" s="210"/>
      <c r="AF840" s="210"/>
      <c r="AG840" s="210"/>
    </row>
    <row r="841" spans="1:33" s="211" customFormat="1" ht="69.75" customHeight="1">
      <c r="A841" s="55"/>
      <c r="B841" s="56"/>
      <c r="C841" s="574"/>
      <c r="D841" s="520"/>
      <c r="E841" s="1131" t="s">
        <v>3014</v>
      </c>
      <c r="F841" s="664"/>
      <c r="G841" s="1150">
        <v>67000</v>
      </c>
      <c r="H841" s="664"/>
      <c r="I841" s="664"/>
      <c r="J841" s="664"/>
      <c r="K841" s="1090">
        <f>SUM(F841,G841,H841,I841,J841)</f>
        <v>67000</v>
      </c>
      <c r="L841" s="655"/>
      <c r="M841" s="655"/>
      <c r="N841" s="655"/>
      <c r="O841" s="655"/>
      <c r="P841" s="77"/>
      <c r="Q841" s="77"/>
      <c r="R841" s="1076">
        <v>21551</v>
      </c>
      <c r="S841" s="657"/>
      <c r="T841" s="656"/>
      <c r="U841" s="656">
        <v>8</v>
      </c>
      <c r="V841" s="656">
        <v>8.1</v>
      </c>
      <c r="W841" s="656" t="s">
        <v>70</v>
      </c>
      <c r="X841" s="844" t="s">
        <v>1879</v>
      </c>
      <c r="Y841" s="416" t="s">
        <v>2228</v>
      </c>
      <c r="AA841" s="210"/>
      <c r="AB841" s="210"/>
      <c r="AC841" s="210"/>
      <c r="AD841" s="210"/>
      <c r="AE841" s="210"/>
      <c r="AF841" s="210"/>
      <c r="AG841" s="210"/>
    </row>
    <row r="842" spans="1:33" s="211" customFormat="1" ht="69.75" customHeight="1">
      <c r="A842" s="55"/>
      <c r="B842" s="56"/>
      <c r="C842" s="574"/>
      <c r="D842" s="520"/>
      <c r="E842" s="1131" t="s">
        <v>3015</v>
      </c>
      <c r="F842" s="664"/>
      <c r="G842" s="1150">
        <v>81000</v>
      </c>
      <c r="H842" s="664"/>
      <c r="I842" s="664"/>
      <c r="J842" s="664"/>
      <c r="K842" s="1090">
        <f>SUM(F842,G842,H842,I842,J842)</f>
        <v>81000</v>
      </c>
      <c r="L842" s="655"/>
      <c r="M842" s="655"/>
      <c r="N842" s="655"/>
      <c r="O842" s="655"/>
      <c r="P842" s="77"/>
      <c r="Q842" s="77"/>
      <c r="R842" s="1076">
        <v>21641</v>
      </c>
      <c r="S842" s="657"/>
      <c r="T842" s="656"/>
      <c r="U842" s="656">
        <v>8</v>
      </c>
      <c r="V842" s="656">
        <v>8.1</v>
      </c>
      <c r="W842" s="656" t="s">
        <v>70</v>
      </c>
      <c r="X842" s="844" t="s">
        <v>1879</v>
      </c>
      <c r="Y842" s="416" t="s">
        <v>2228</v>
      </c>
      <c r="AA842" s="210"/>
      <c r="AB842" s="210"/>
      <c r="AC842" s="210"/>
      <c r="AD842" s="210"/>
      <c r="AE842" s="210"/>
      <c r="AF842" s="210"/>
      <c r="AG842" s="210"/>
    </row>
    <row r="843" spans="1:33" s="211" customFormat="1" ht="69.75" customHeight="1">
      <c r="A843" s="55"/>
      <c r="B843" s="56"/>
      <c r="C843" s="577"/>
      <c r="D843" s="553"/>
      <c r="E843" s="820" t="s">
        <v>3016</v>
      </c>
      <c r="F843" s="1152"/>
      <c r="G843" s="1069">
        <v>26000</v>
      </c>
      <c r="H843" s="1069"/>
      <c r="I843" s="1069"/>
      <c r="J843" s="1069"/>
      <c r="K843" s="1090">
        <f>SUM(F843,G843,H843,I843,J843)</f>
        <v>26000</v>
      </c>
      <c r="L843" s="1153"/>
      <c r="M843" s="1153"/>
      <c r="N843" s="1153"/>
      <c r="O843" s="1153"/>
      <c r="P843" s="1045"/>
      <c r="Q843" s="1045"/>
      <c r="R843" s="106" t="s">
        <v>477</v>
      </c>
      <c r="S843" s="1087"/>
      <c r="T843" s="663"/>
      <c r="U843" s="656">
        <v>8</v>
      </c>
      <c r="V843" s="656">
        <v>8.1</v>
      </c>
      <c r="W843" s="656" t="s">
        <v>70</v>
      </c>
      <c r="X843" s="844" t="s">
        <v>1879</v>
      </c>
      <c r="Y843" s="416" t="s">
        <v>2228</v>
      </c>
      <c r="AA843" s="210"/>
      <c r="AB843" s="210"/>
      <c r="AC843" s="210"/>
      <c r="AD843" s="210"/>
      <c r="AE843" s="210"/>
      <c r="AF843" s="210"/>
      <c r="AG843" s="210"/>
    </row>
    <row r="844" spans="1:33" s="226" customFormat="1" ht="23.25" customHeight="1">
      <c r="A844" s="323"/>
      <c r="B844" s="324"/>
      <c r="C844" s="572" t="s">
        <v>23</v>
      </c>
      <c r="D844" s="484" t="s">
        <v>72</v>
      </c>
      <c r="E844" s="485" t="s">
        <v>73</v>
      </c>
      <c r="F844" s="282">
        <f t="shared" ref="F844:K844" si="155">SUM(F845,F846,F851,F854)</f>
        <v>11562590</v>
      </c>
      <c r="G844" s="282">
        <f t="shared" si="155"/>
        <v>750000</v>
      </c>
      <c r="H844" s="282">
        <f t="shared" si="155"/>
        <v>0</v>
      </c>
      <c r="I844" s="282">
        <f t="shared" si="155"/>
        <v>0</v>
      </c>
      <c r="J844" s="282">
        <f t="shared" si="155"/>
        <v>400000</v>
      </c>
      <c r="K844" s="282">
        <f t="shared" si="155"/>
        <v>12712590</v>
      </c>
      <c r="L844" s="441"/>
      <c r="M844" s="282"/>
      <c r="N844" s="282"/>
      <c r="O844" s="282"/>
      <c r="P844" s="282"/>
      <c r="Q844" s="318"/>
      <c r="R844" s="319"/>
      <c r="S844" s="320"/>
      <c r="T844" s="319"/>
      <c r="U844" s="321"/>
      <c r="V844" s="321"/>
      <c r="W844" s="321"/>
      <c r="X844" s="321"/>
      <c r="Y844" s="682"/>
      <c r="Z844" s="221"/>
      <c r="AA844" s="221"/>
      <c r="AB844" s="221"/>
      <c r="AC844" s="221"/>
      <c r="AD844" s="221"/>
      <c r="AE844" s="221"/>
      <c r="AF844" s="221"/>
      <c r="AG844" s="221"/>
    </row>
    <row r="845" spans="1:33" s="254" customFormat="1" ht="305.25" customHeight="1">
      <c r="A845" s="269"/>
      <c r="B845" s="871"/>
      <c r="C845" s="833">
        <v>1</v>
      </c>
      <c r="D845" s="557">
        <v>12</v>
      </c>
      <c r="E845" s="873" t="s">
        <v>1218</v>
      </c>
      <c r="F845" s="888">
        <v>0</v>
      </c>
      <c r="G845" s="889">
        <v>50000</v>
      </c>
      <c r="H845" s="888">
        <v>0</v>
      </c>
      <c r="I845" s="888">
        <v>0</v>
      </c>
      <c r="J845" s="888">
        <v>0</v>
      </c>
      <c r="K845" s="888">
        <f>SUM(F845,G845,H845,I845,J845)</f>
        <v>50000</v>
      </c>
      <c r="L845" s="890">
        <v>15</v>
      </c>
      <c r="M845" s="890">
        <v>15</v>
      </c>
      <c r="N845" s="890">
        <v>10</v>
      </c>
      <c r="O845" s="890">
        <v>40</v>
      </c>
      <c r="P845" s="892" t="s">
        <v>3738</v>
      </c>
      <c r="Q845" s="273" t="s">
        <v>3421</v>
      </c>
      <c r="R845" s="891">
        <v>240636</v>
      </c>
      <c r="S845" s="892" t="s">
        <v>1108</v>
      </c>
      <c r="T845" s="274" t="s">
        <v>1109</v>
      </c>
      <c r="U845" s="274">
        <v>8</v>
      </c>
      <c r="V845" s="274">
        <v>8.1</v>
      </c>
      <c r="W845" s="274" t="s">
        <v>72</v>
      </c>
      <c r="X845" s="274" t="s">
        <v>394</v>
      </c>
      <c r="Y845" s="892" t="s">
        <v>1078</v>
      </c>
      <c r="Z845" s="253"/>
      <c r="AA845" s="253"/>
      <c r="AB845" s="253"/>
      <c r="AC845" s="253"/>
      <c r="AD845" s="253"/>
      <c r="AE845" s="253"/>
      <c r="AF845" s="253"/>
      <c r="AG845" s="253"/>
    </row>
    <row r="846" spans="1:33" s="208" customFormat="1" ht="297" customHeight="1">
      <c r="A846" s="55"/>
      <c r="B846" s="56"/>
      <c r="C846" s="766">
        <v>2</v>
      </c>
      <c r="D846" s="495">
        <v>4</v>
      </c>
      <c r="E846" s="454" t="s">
        <v>2262</v>
      </c>
      <c r="F846" s="1093">
        <v>0</v>
      </c>
      <c r="G846" s="137">
        <v>700000</v>
      </c>
      <c r="H846" s="1093">
        <v>0</v>
      </c>
      <c r="I846" s="1093">
        <v>0</v>
      </c>
      <c r="J846" s="1093">
        <v>0</v>
      </c>
      <c r="K846" s="47">
        <v>700000</v>
      </c>
      <c r="L846" s="435">
        <v>0</v>
      </c>
      <c r="M846" s="435">
        <v>0</v>
      </c>
      <c r="N846" s="435">
        <v>1000</v>
      </c>
      <c r="O846" s="435">
        <v>1000</v>
      </c>
      <c r="P846" s="49" t="s">
        <v>3718</v>
      </c>
      <c r="Q846" s="49" t="s">
        <v>3420</v>
      </c>
      <c r="R846" s="702" t="s">
        <v>539</v>
      </c>
      <c r="S846" s="416" t="s">
        <v>2263</v>
      </c>
      <c r="T846" s="40"/>
      <c r="U846" s="57">
        <v>8</v>
      </c>
      <c r="V846" s="57">
        <v>8.1</v>
      </c>
      <c r="W846" s="57" t="s">
        <v>72</v>
      </c>
      <c r="X846" s="40" t="s">
        <v>221</v>
      </c>
      <c r="Y846" s="416" t="s">
        <v>2228</v>
      </c>
      <c r="Z846" s="207"/>
      <c r="AA846" s="207"/>
      <c r="AB846" s="207"/>
      <c r="AC846" s="207"/>
      <c r="AD846" s="207"/>
      <c r="AE846" s="207"/>
      <c r="AF846" s="207"/>
      <c r="AG846" s="207"/>
    </row>
    <row r="847" spans="1:33" s="208" customFormat="1" ht="69.75" customHeight="1">
      <c r="A847" s="55"/>
      <c r="B847" s="56"/>
      <c r="C847" s="574"/>
      <c r="D847" s="1148"/>
      <c r="E847" s="1131" t="s">
        <v>3304</v>
      </c>
      <c r="F847" s="1093">
        <v>0</v>
      </c>
      <c r="G847" s="1149">
        <v>175000</v>
      </c>
      <c r="H847" s="1093">
        <v>0</v>
      </c>
      <c r="I847" s="1093">
        <v>0</v>
      </c>
      <c r="J847" s="1093">
        <v>0</v>
      </c>
      <c r="K847" s="1090">
        <v>175000</v>
      </c>
      <c r="L847" s="435">
        <v>0</v>
      </c>
      <c r="M847" s="435">
        <v>0</v>
      </c>
      <c r="N847" s="435">
        <v>0</v>
      </c>
      <c r="O847" s="435">
        <v>0</v>
      </c>
      <c r="P847" s="77"/>
      <c r="Q847" s="77"/>
      <c r="R847" s="1076">
        <v>21490</v>
      </c>
      <c r="S847" s="657"/>
      <c r="T847" s="656"/>
      <c r="U847" s="57">
        <v>8</v>
      </c>
      <c r="V847" s="57">
        <v>8.1</v>
      </c>
      <c r="W847" s="57" t="s">
        <v>72</v>
      </c>
      <c r="X847" s="40" t="s">
        <v>221</v>
      </c>
      <c r="Y847" s="416" t="s">
        <v>2228</v>
      </c>
      <c r="Z847" s="207"/>
      <c r="AA847" s="207"/>
      <c r="AB847" s="207"/>
      <c r="AC847" s="207"/>
      <c r="AD847" s="207"/>
      <c r="AE847" s="207"/>
      <c r="AF847" s="207"/>
      <c r="AG847" s="207"/>
    </row>
    <row r="848" spans="1:33" s="208" customFormat="1" ht="69.75" customHeight="1">
      <c r="A848" s="55"/>
      <c r="B848" s="56"/>
      <c r="C848" s="574"/>
      <c r="D848" s="1148"/>
      <c r="E848" s="1131" t="s">
        <v>3305</v>
      </c>
      <c r="F848" s="1093">
        <v>0</v>
      </c>
      <c r="G848" s="1149">
        <v>175000</v>
      </c>
      <c r="H848" s="1093">
        <v>0</v>
      </c>
      <c r="I848" s="1093">
        <v>0</v>
      </c>
      <c r="J848" s="1093">
        <v>0</v>
      </c>
      <c r="K848" s="1090">
        <v>175000</v>
      </c>
      <c r="L848" s="435">
        <v>0</v>
      </c>
      <c r="M848" s="435">
        <v>0</v>
      </c>
      <c r="N848" s="435">
        <v>0</v>
      </c>
      <c r="O848" s="435">
        <v>0</v>
      </c>
      <c r="P848" s="77"/>
      <c r="Q848" s="77"/>
      <c r="R848" s="1076">
        <v>21582</v>
      </c>
      <c r="S848" s="657"/>
      <c r="T848" s="656"/>
      <c r="U848" s="57">
        <v>8</v>
      </c>
      <c r="V848" s="57">
        <v>8.1</v>
      </c>
      <c r="W848" s="57" t="s">
        <v>72</v>
      </c>
      <c r="X848" s="40" t="s">
        <v>221</v>
      </c>
      <c r="Y848" s="416" t="s">
        <v>2228</v>
      </c>
      <c r="Z848" s="207"/>
      <c r="AA848" s="207"/>
      <c r="AB848" s="207"/>
      <c r="AC848" s="207"/>
      <c r="AD848" s="207"/>
      <c r="AE848" s="207"/>
      <c r="AF848" s="207"/>
      <c r="AG848" s="207"/>
    </row>
    <row r="849" spans="1:36" s="208" customFormat="1" ht="69.75" customHeight="1">
      <c r="A849" s="55"/>
      <c r="B849" s="56"/>
      <c r="C849" s="574"/>
      <c r="D849" s="1148"/>
      <c r="E849" s="1131" t="s">
        <v>3306</v>
      </c>
      <c r="F849" s="1093">
        <v>0</v>
      </c>
      <c r="G849" s="1149">
        <v>175000</v>
      </c>
      <c r="H849" s="1093">
        <v>0</v>
      </c>
      <c r="I849" s="1093">
        <v>0</v>
      </c>
      <c r="J849" s="1093">
        <v>0</v>
      </c>
      <c r="K849" s="1090">
        <v>175000</v>
      </c>
      <c r="L849" s="435">
        <v>0</v>
      </c>
      <c r="M849" s="435">
        <v>0</v>
      </c>
      <c r="N849" s="435">
        <v>0</v>
      </c>
      <c r="O849" s="435">
        <v>0</v>
      </c>
      <c r="P849" s="77"/>
      <c r="Q849" s="77"/>
      <c r="R849" s="1076">
        <v>21671</v>
      </c>
      <c r="S849" s="657"/>
      <c r="T849" s="656"/>
      <c r="U849" s="57">
        <v>8</v>
      </c>
      <c r="V849" s="57">
        <v>8.1</v>
      </c>
      <c r="W849" s="57" t="s">
        <v>72</v>
      </c>
      <c r="X849" s="40" t="s">
        <v>221</v>
      </c>
      <c r="Y849" s="416" t="s">
        <v>2228</v>
      </c>
      <c r="Z849" s="207"/>
      <c r="AA849" s="207"/>
      <c r="AB849" s="207"/>
      <c r="AC849" s="207"/>
      <c r="AD849" s="207"/>
      <c r="AE849" s="207"/>
      <c r="AF849" s="207"/>
      <c r="AG849" s="207"/>
    </row>
    <row r="850" spans="1:36" s="208" customFormat="1" ht="69.75" customHeight="1">
      <c r="A850" s="55"/>
      <c r="B850" s="56"/>
      <c r="C850" s="574"/>
      <c r="D850" s="1148"/>
      <c r="E850" s="1131" t="s">
        <v>3307</v>
      </c>
      <c r="F850" s="1093">
        <v>0</v>
      </c>
      <c r="G850" s="1149">
        <v>175000</v>
      </c>
      <c r="H850" s="1093">
        <v>0</v>
      </c>
      <c r="I850" s="1093">
        <v>0</v>
      </c>
      <c r="J850" s="1093">
        <v>0</v>
      </c>
      <c r="K850" s="1090">
        <v>175000</v>
      </c>
      <c r="L850" s="435">
        <v>0</v>
      </c>
      <c r="M850" s="435">
        <v>0</v>
      </c>
      <c r="N850" s="435">
        <v>0</v>
      </c>
      <c r="O850" s="435">
        <v>0</v>
      </c>
      <c r="P850" s="77"/>
      <c r="Q850" s="77"/>
      <c r="R850" s="1076">
        <v>21763</v>
      </c>
      <c r="S850" s="657"/>
      <c r="T850" s="656"/>
      <c r="U850" s="57">
        <v>8</v>
      </c>
      <c r="V850" s="57">
        <v>8.1</v>
      </c>
      <c r="W850" s="57" t="s">
        <v>72</v>
      </c>
      <c r="X850" s="40" t="s">
        <v>221</v>
      </c>
      <c r="Y850" s="416" t="s">
        <v>2228</v>
      </c>
      <c r="Z850" s="207"/>
      <c r="AA850" s="207"/>
      <c r="AB850" s="207"/>
      <c r="AC850" s="207"/>
      <c r="AD850" s="207"/>
      <c r="AE850" s="207"/>
      <c r="AF850" s="207"/>
      <c r="AG850" s="207"/>
    </row>
    <row r="851" spans="1:36" s="208" customFormat="1" ht="115.5" customHeight="1">
      <c r="A851" s="55"/>
      <c r="B851" s="56"/>
      <c r="C851" s="766">
        <v>3</v>
      </c>
      <c r="D851" s="488">
        <v>7</v>
      </c>
      <c r="E851" s="497" t="s">
        <v>2264</v>
      </c>
      <c r="F851" s="1093">
        <v>0</v>
      </c>
      <c r="G851" s="1093">
        <v>0</v>
      </c>
      <c r="H851" s="1093">
        <v>0</v>
      </c>
      <c r="I851" s="1093">
        <v>0</v>
      </c>
      <c r="J851" s="70">
        <v>400000</v>
      </c>
      <c r="K851" s="47">
        <v>400000</v>
      </c>
      <c r="L851" s="440">
        <v>0</v>
      </c>
      <c r="M851" s="440">
        <v>0</v>
      </c>
      <c r="N851" s="440">
        <v>1000</v>
      </c>
      <c r="O851" s="440">
        <v>1000</v>
      </c>
      <c r="P851" s="66" t="s">
        <v>3402</v>
      </c>
      <c r="Q851" s="66" t="s">
        <v>2265</v>
      </c>
      <c r="R851" s="57" t="s">
        <v>2252</v>
      </c>
      <c r="S851" s="415" t="s">
        <v>2266</v>
      </c>
      <c r="T851" s="65" t="s">
        <v>2267</v>
      </c>
      <c r="U851" s="57">
        <v>8</v>
      </c>
      <c r="V851" s="57">
        <v>8.1</v>
      </c>
      <c r="W851" s="57" t="s">
        <v>72</v>
      </c>
      <c r="X851" s="40" t="s">
        <v>221</v>
      </c>
      <c r="Y851" s="416" t="s">
        <v>2228</v>
      </c>
      <c r="Z851" s="207"/>
      <c r="AA851" s="207"/>
      <c r="AB851" s="207"/>
      <c r="AC851" s="207"/>
      <c r="AD851" s="207"/>
      <c r="AE851" s="207"/>
      <c r="AF851" s="207"/>
      <c r="AG851" s="207"/>
    </row>
    <row r="852" spans="1:36" s="208" customFormat="1" ht="67.5" customHeight="1">
      <c r="A852" s="55"/>
      <c r="B852" s="56"/>
      <c r="C852" s="574"/>
      <c r="D852" s="1195"/>
      <c r="E852" s="820" t="s">
        <v>3086</v>
      </c>
      <c r="F852" s="1093">
        <v>0</v>
      </c>
      <c r="G852" s="1093">
        <v>0</v>
      </c>
      <c r="H852" s="1093">
        <v>0</v>
      </c>
      <c r="I852" s="1093">
        <v>0</v>
      </c>
      <c r="J852" s="1069">
        <v>200000</v>
      </c>
      <c r="K852" s="1090">
        <v>200000</v>
      </c>
      <c r="L852" s="440">
        <v>0</v>
      </c>
      <c r="M852" s="440">
        <v>0</v>
      </c>
      <c r="N852" s="440">
        <v>0</v>
      </c>
      <c r="O852" s="440">
        <v>0</v>
      </c>
      <c r="P852" s="1045"/>
      <c r="Q852" s="1045"/>
      <c r="R852" s="1044">
        <v>21490</v>
      </c>
      <c r="S852" s="1087" t="s">
        <v>2266</v>
      </c>
      <c r="T852" s="663" t="s">
        <v>2267</v>
      </c>
      <c r="U852" s="57">
        <v>8</v>
      </c>
      <c r="V852" s="57">
        <v>8.1</v>
      </c>
      <c r="W852" s="57" t="s">
        <v>72</v>
      </c>
      <c r="X852" s="656" t="s">
        <v>221</v>
      </c>
      <c r="Y852" s="657" t="s">
        <v>2228</v>
      </c>
      <c r="Z852" s="207"/>
      <c r="AA852" s="207"/>
      <c r="AB852" s="207"/>
      <c r="AC852" s="207"/>
      <c r="AD852" s="207"/>
      <c r="AE852" s="207"/>
      <c r="AF852" s="207"/>
      <c r="AG852" s="207"/>
    </row>
    <row r="853" spans="1:36" s="208" customFormat="1" ht="67.5" customHeight="1">
      <c r="A853" s="55"/>
      <c r="B853" s="56"/>
      <c r="C853" s="574"/>
      <c r="D853" s="1195"/>
      <c r="E853" s="820" t="s">
        <v>3087</v>
      </c>
      <c r="F853" s="1093">
        <v>0</v>
      </c>
      <c r="G853" s="1093">
        <v>0</v>
      </c>
      <c r="H853" s="1093">
        <v>0</v>
      </c>
      <c r="I853" s="1093">
        <v>0</v>
      </c>
      <c r="J853" s="1069">
        <v>200000</v>
      </c>
      <c r="K853" s="1090">
        <v>200000</v>
      </c>
      <c r="L853" s="440">
        <v>0</v>
      </c>
      <c r="M853" s="440">
        <v>0</v>
      </c>
      <c r="N853" s="440">
        <v>0</v>
      </c>
      <c r="O853" s="440">
        <v>0</v>
      </c>
      <c r="P853" s="1045"/>
      <c r="Q853" s="1045"/>
      <c r="R853" s="106" t="s">
        <v>2268</v>
      </c>
      <c r="S853" s="1087" t="s">
        <v>2266</v>
      </c>
      <c r="T853" s="663" t="s">
        <v>2267</v>
      </c>
      <c r="U853" s="57">
        <v>8</v>
      </c>
      <c r="V853" s="57">
        <v>8.1</v>
      </c>
      <c r="W853" s="57" t="s">
        <v>72</v>
      </c>
      <c r="X853" s="656" t="s">
        <v>221</v>
      </c>
      <c r="Y853" s="657" t="s">
        <v>2228</v>
      </c>
      <c r="Z853" s="207"/>
      <c r="AA853" s="207"/>
      <c r="AB853" s="207"/>
      <c r="AC853" s="207"/>
      <c r="AD853" s="207"/>
      <c r="AE853" s="207"/>
      <c r="AF853" s="207"/>
      <c r="AG853" s="207"/>
    </row>
    <row r="854" spans="1:36" s="1734" customFormat="1" ht="46.5">
      <c r="A854" s="767"/>
      <c r="B854" s="768"/>
      <c r="C854" s="1610">
        <v>4</v>
      </c>
      <c r="D854" s="1611"/>
      <c r="E854" s="1612" t="s">
        <v>3332</v>
      </c>
      <c r="F854" s="1708">
        <v>11562590</v>
      </c>
      <c r="G854" s="1735">
        <v>0</v>
      </c>
      <c r="H854" s="1708">
        <v>0</v>
      </c>
      <c r="I854" s="1708">
        <v>0</v>
      </c>
      <c r="J854" s="1708">
        <v>0</v>
      </c>
      <c r="K854" s="1708">
        <f>SUM(F854,G854,H854,I854,J854)</f>
        <v>11562590</v>
      </c>
      <c r="L854" s="1736">
        <v>0</v>
      </c>
      <c r="M854" s="1736">
        <v>0</v>
      </c>
      <c r="N854" s="1736">
        <v>0</v>
      </c>
      <c r="O854" s="1736">
        <v>0</v>
      </c>
      <c r="P854" s="1615">
        <v>0</v>
      </c>
      <c r="Q854" s="1615">
        <v>0</v>
      </c>
      <c r="R854" s="1737">
        <v>0</v>
      </c>
      <c r="S854" s="1616"/>
      <c r="T854" s="1738"/>
      <c r="U854" s="1738"/>
      <c r="V854" s="1738"/>
      <c r="W854" s="1738"/>
      <c r="X854" s="1738"/>
      <c r="Y854" s="1616" t="s">
        <v>3326</v>
      </c>
      <c r="Z854" s="1733"/>
      <c r="AA854" s="1733"/>
      <c r="AB854" s="1733"/>
      <c r="AC854" s="1733"/>
      <c r="AD854" s="1733"/>
      <c r="AE854" s="1733"/>
      <c r="AF854" s="1733"/>
      <c r="AG854" s="1733"/>
    </row>
    <row r="855" spans="1:36" s="325" customFormat="1" ht="23.25" customHeight="1">
      <c r="A855" s="469"/>
      <c r="B855" s="470"/>
      <c r="C855" s="578" t="s">
        <v>114</v>
      </c>
      <c r="D855" s="554"/>
      <c r="E855" s="555"/>
      <c r="F855" s="375">
        <f>SUM(F856,F867,F869,F871)</f>
        <v>50000</v>
      </c>
      <c r="G855" s="375">
        <f t="shared" ref="G855:K855" si="156">SUM(G856,G867,G869,G871)</f>
        <v>760000</v>
      </c>
      <c r="H855" s="375">
        <f t="shared" si="156"/>
        <v>0</v>
      </c>
      <c r="I855" s="375">
        <f t="shared" si="156"/>
        <v>0</v>
      </c>
      <c r="J855" s="375">
        <f t="shared" si="156"/>
        <v>0</v>
      </c>
      <c r="K855" s="375">
        <f t="shared" si="156"/>
        <v>810000</v>
      </c>
      <c r="L855" s="450"/>
      <c r="M855" s="356"/>
      <c r="N855" s="356"/>
      <c r="O855" s="356"/>
      <c r="P855" s="356"/>
      <c r="Q855" s="357"/>
      <c r="R855" s="355"/>
      <c r="S855" s="359"/>
      <c r="T855" s="355"/>
      <c r="U855" s="360"/>
      <c r="V855" s="360"/>
      <c r="W855" s="360"/>
      <c r="X855" s="360"/>
      <c r="Y855" s="643"/>
      <c r="Z855" s="322"/>
      <c r="AA855" s="322"/>
      <c r="AB855" s="322"/>
      <c r="AC855" s="322"/>
      <c r="AD855" s="322"/>
      <c r="AE855" s="322"/>
      <c r="AF855" s="322"/>
      <c r="AG855" s="322"/>
    </row>
    <row r="856" spans="1:36" s="341" customFormat="1" ht="23.25" customHeight="1">
      <c r="A856" s="323"/>
      <c r="B856" s="324"/>
      <c r="C856" s="572" t="s">
        <v>20</v>
      </c>
      <c r="D856" s="484" t="s">
        <v>753</v>
      </c>
      <c r="E856" s="485" t="s">
        <v>750</v>
      </c>
      <c r="F856" s="340">
        <f>SUM(F857,F858,F860,F861,F862,F863,F866)</f>
        <v>0</v>
      </c>
      <c r="G856" s="340">
        <f t="shared" ref="G856:K856" si="157">SUM(G857,G858,G860,G861,G862,G863,G866)</f>
        <v>440000</v>
      </c>
      <c r="H856" s="340">
        <f t="shared" si="157"/>
        <v>0</v>
      </c>
      <c r="I856" s="340">
        <f t="shared" si="157"/>
        <v>0</v>
      </c>
      <c r="J856" s="340">
        <f t="shared" si="157"/>
        <v>0</v>
      </c>
      <c r="K856" s="340">
        <f t="shared" si="157"/>
        <v>440000</v>
      </c>
      <c r="L856" s="441"/>
      <c r="M856" s="282"/>
      <c r="N856" s="282"/>
      <c r="O856" s="282"/>
      <c r="P856" s="282"/>
      <c r="Q856" s="318"/>
      <c r="R856" s="319"/>
      <c r="S856" s="320"/>
      <c r="T856" s="319"/>
      <c r="U856" s="321"/>
      <c r="V856" s="321"/>
      <c r="W856" s="321"/>
      <c r="X856" s="321"/>
      <c r="Y856" s="682"/>
      <c r="Z856" s="284"/>
      <c r="AA856" s="284"/>
      <c r="AB856" s="284"/>
      <c r="AC856" s="284"/>
      <c r="AD856" s="284"/>
      <c r="AE856" s="284"/>
      <c r="AF856" s="284"/>
      <c r="AG856" s="284"/>
    </row>
    <row r="857" spans="1:36" s="211" customFormat="1" ht="167.25" customHeight="1">
      <c r="A857" s="33"/>
      <c r="B857" s="34"/>
      <c r="C857" s="766">
        <v>1</v>
      </c>
      <c r="D857" s="498">
        <v>2</v>
      </c>
      <c r="E857" s="511" t="s">
        <v>1791</v>
      </c>
      <c r="F857" s="110">
        <v>0</v>
      </c>
      <c r="G857" s="72">
        <v>30000</v>
      </c>
      <c r="H857" s="110">
        <v>0</v>
      </c>
      <c r="I857" s="110">
        <v>0</v>
      </c>
      <c r="J857" s="110">
        <v>0</v>
      </c>
      <c r="K857" s="38">
        <f>SUM(F857,G857,H857,I857,I857,J857)</f>
        <v>30000</v>
      </c>
      <c r="L857" s="439">
        <v>20</v>
      </c>
      <c r="M857" s="439">
        <v>5</v>
      </c>
      <c r="N857" s="440">
        <v>0</v>
      </c>
      <c r="O857" s="439">
        <v>25</v>
      </c>
      <c r="P857" s="415" t="s">
        <v>1814</v>
      </c>
      <c r="Q857" s="415" t="s">
        <v>1235</v>
      </c>
      <c r="R857" s="57" t="s">
        <v>1731</v>
      </c>
      <c r="S857" s="415" t="s">
        <v>1793</v>
      </c>
      <c r="T857" s="65" t="s">
        <v>1794</v>
      </c>
      <c r="U857" s="65">
        <v>11</v>
      </c>
      <c r="V857" s="65">
        <v>11.1</v>
      </c>
      <c r="W857" s="65" t="s">
        <v>753</v>
      </c>
      <c r="X857" s="65" t="s">
        <v>462</v>
      </c>
      <c r="Y857" s="415" t="s">
        <v>1747</v>
      </c>
      <c r="Z857" s="210"/>
      <c r="AA857" s="210"/>
      <c r="AB857" s="210"/>
      <c r="AC857" s="210"/>
      <c r="AD857" s="210"/>
      <c r="AE857" s="210"/>
      <c r="AF857" s="210"/>
      <c r="AG857" s="210"/>
    </row>
    <row r="858" spans="1:36" s="211" customFormat="1" ht="125.25" customHeight="1">
      <c r="A858" s="241"/>
      <c r="B858" s="242"/>
      <c r="C858" s="645">
        <v>2</v>
      </c>
      <c r="D858" s="523">
        <v>13</v>
      </c>
      <c r="E858" s="1423" t="s">
        <v>940</v>
      </c>
      <c r="F858" s="346"/>
      <c r="G858" s="1123">
        <v>70000</v>
      </c>
      <c r="H858" s="346"/>
      <c r="I858" s="346"/>
      <c r="J858" s="346"/>
      <c r="K858" s="1070">
        <f>SUM(F858,G858,H858,I858,J858)</f>
        <v>70000</v>
      </c>
      <c r="L858" s="1421">
        <v>200</v>
      </c>
      <c r="M858" s="1421">
        <v>120</v>
      </c>
      <c r="N858" s="1421">
        <v>0</v>
      </c>
      <c r="O858" s="1421">
        <f>SUM(L858:N858)</f>
        <v>320</v>
      </c>
      <c r="P858" s="291" t="s">
        <v>1867</v>
      </c>
      <c r="Q858" s="291" t="s">
        <v>1868</v>
      </c>
      <c r="R858" s="1696" t="s">
        <v>3615</v>
      </c>
      <c r="S858" s="1417" t="s">
        <v>1870</v>
      </c>
      <c r="T858" s="1415" t="s">
        <v>1871</v>
      </c>
      <c r="U858" s="1415">
        <v>11</v>
      </c>
      <c r="V858" s="1415">
        <v>11.1</v>
      </c>
      <c r="W858" s="1415" t="s">
        <v>753</v>
      </c>
      <c r="X858" s="1415" t="s">
        <v>221</v>
      </c>
      <c r="Y858" s="1417" t="s">
        <v>1872</v>
      </c>
      <c r="Z858" s="210"/>
      <c r="AA858" s="210"/>
      <c r="AB858" s="210"/>
      <c r="AC858" s="210"/>
      <c r="AD858" s="210"/>
      <c r="AE858" s="210"/>
      <c r="AF858" s="210"/>
      <c r="AG858" s="210"/>
    </row>
    <row r="859" spans="1:36" s="211" customFormat="1" ht="216" customHeight="1">
      <c r="A859" s="243"/>
      <c r="B859" s="52"/>
      <c r="C859" s="573"/>
      <c r="D859" s="1449"/>
      <c r="E859" s="1424"/>
      <c r="F859" s="316"/>
      <c r="G859" s="337"/>
      <c r="H859" s="316"/>
      <c r="I859" s="316"/>
      <c r="J859" s="316"/>
      <c r="K859" s="315"/>
      <c r="L859" s="1422"/>
      <c r="M859" s="1422"/>
      <c r="N859" s="1422"/>
      <c r="O859" s="1422"/>
      <c r="P859" s="51" t="s">
        <v>1947</v>
      </c>
      <c r="Q859" s="51" t="s">
        <v>1948</v>
      </c>
      <c r="R859" s="1420"/>
      <c r="S859" s="1418"/>
      <c r="T859" s="1416"/>
      <c r="U859" s="1416"/>
      <c r="V859" s="1416"/>
      <c r="W859" s="1416"/>
      <c r="X859" s="1416" t="s">
        <v>221</v>
      </c>
      <c r="Y859" s="1319" t="s">
        <v>1872</v>
      </c>
      <c r="Z859" s="210"/>
      <c r="AA859" s="210"/>
      <c r="AB859" s="210"/>
      <c r="AC859" s="210"/>
      <c r="AD859" s="210"/>
      <c r="AE859" s="210"/>
      <c r="AF859" s="210"/>
      <c r="AG859" s="210"/>
    </row>
    <row r="860" spans="1:36" s="211" customFormat="1" ht="177.75" customHeight="1">
      <c r="A860" s="767"/>
      <c r="B860" s="768"/>
      <c r="C860" s="769">
        <v>3</v>
      </c>
      <c r="D860" s="1494">
        <v>2</v>
      </c>
      <c r="E860" s="1889" t="s">
        <v>2154</v>
      </c>
      <c r="F860" s="1117"/>
      <c r="G860" s="1890">
        <v>30000</v>
      </c>
      <c r="H860" s="1117"/>
      <c r="I860" s="1117"/>
      <c r="J860" s="1117"/>
      <c r="K860" s="1812">
        <f t="shared" ref="K860:K866" si="158">SUM(F860,G860,H860,I860,J860)</f>
        <v>30000</v>
      </c>
      <c r="L860" s="839">
        <v>100</v>
      </c>
      <c r="M860" s="839">
        <v>23</v>
      </c>
      <c r="N860" s="839">
        <v>30</v>
      </c>
      <c r="O860" s="839">
        <v>153</v>
      </c>
      <c r="P860" s="1118" t="s">
        <v>391</v>
      </c>
      <c r="Q860" s="1118" t="s">
        <v>1235</v>
      </c>
      <c r="R860" s="1177" t="s">
        <v>2155</v>
      </c>
      <c r="S860" s="931" t="s">
        <v>2156</v>
      </c>
      <c r="T860" s="1891" t="s">
        <v>2157</v>
      </c>
      <c r="U860" s="930">
        <v>11</v>
      </c>
      <c r="V860" s="930">
        <v>11.1</v>
      </c>
      <c r="W860" s="930" t="s">
        <v>753</v>
      </c>
      <c r="X860" s="930" t="s">
        <v>462</v>
      </c>
      <c r="Y860" s="931" t="s">
        <v>2097</v>
      </c>
      <c r="Z860" s="210"/>
      <c r="AA860" s="210"/>
      <c r="AB860" s="210"/>
      <c r="AC860" s="210"/>
      <c r="AD860" s="210"/>
      <c r="AE860" s="210"/>
      <c r="AF860" s="210"/>
      <c r="AG860" s="210"/>
    </row>
    <row r="861" spans="1:36" s="211" customFormat="1" ht="154.5" customHeight="1">
      <c r="A861" s="243"/>
      <c r="B861" s="52"/>
      <c r="C861" s="827">
        <v>4</v>
      </c>
      <c r="D861" s="1886">
        <v>20</v>
      </c>
      <c r="E861" s="1877" t="s">
        <v>940</v>
      </c>
      <c r="F861" s="1536">
        <v>0</v>
      </c>
      <c r="G861" s="337">
        <v>70000</v>
      </c>
      <c r="H861" s="1536">
        <v>0</v>
      </c>
      <c r="I861" s="1536">
        <v>0</v>
      </c>
      <c r="J861" s="1536">
        <v>0</v>
      </c>
      <c r="K861" s="1536">
        <f t="shared" si="158"/>
        <v>70000</v>
      </c>
      <c r="L861" s="1887">
        <v>25</v>
      </c>
      <c r="M861" s="1887">
        <v>10</v>
      </c>
      <c r="N861" s="1887">
        <v>0</v>
      </c>
      <c r="O861" s="1887">
        <f>SUM(L861:N861)</f>
        <v>35</v>
      </c>
      <c r="P861" s="1878" t="s">
        <v>847</v>
      </c>
      <c r="Q861" s="1878" t="s">
        <v>322</v>
      </c>
      <c r="R861" s="1111">
        <v>21702</v>
      </c>
      <c r="S861" s="1878" t="s">
        <v>941</v>
      </c>
      <c r="T861" s="1888" t="s">
        <v>942</v>
      </c>
      <c r="U861" s="1880">
        <v>11</v>
      </c>
      <c r="V861" s="1880">
        <v>11.1</v>
      </c>
      <c r="W861" s="1880" t="s">
        <v>753</v>
      </c>
      <c r="X861" s="1879" t="s">
        <v>221</v>
      </c>
      <c r="Y861" s="1878" t="s">
        <v>3032</v>
      </c>
      <c r="AA861" s="420" t="s">
        <v>943</v>
      </c>
      <c r="AB861" s="210"/>
      <c r="AC861" s="210"/>
      <c r="AD861" s="210"/>
      <c r="AE861" s="210"/>
      <c r="AF861" s="210"/>
      <c r="AG861" s="210"/>
    </row>
    <row r="862" spans="1:36" s="208" customFormat="1" ht="117.75" customHeight="1">
      <c r="A862" s="33"/>
      <c r="B862" s="34"/>
      <c r="C862" s="766">
        <v>5</v>
      </c>
      <c r="D862" s="495">
        <v>9</v>
      </c>
      <c r="E862" s="1468" t="s">
        <v>940</v>
      </c>
      <c r="F862" s="48"/>
      <c r="G862" s="72">
        <v>100000</v>
      </c>
      <c r="H862" s="48"/>
      <c r="I862" s="48"/>
      <c r="J862" s="48"/>
      <c r="K862" s="1141">
        <f t="shared" si="158"/>
        <v>100000</v>
      </c>
      <c r="L862" s="54">
        <v>300</v>
      </c>
      <c r="M862" s="54">
        <v>200</v>
      </c>
      <c r="N862" s="54">
        <v>0</v>
      </c>
      <c r="O862" s="54">
        <f>SUM(L862:N862)</f>
        <v>500</v>
      </c>
      <c r="P862" s="702" t="s">
        <v>240</v>
      </c>
      <c r="Q862" s="702" t="s">
        <v>220</v>
      </c>
      <c r="R862" s="75" t="s">
        <v>477</v>
      </c>
      <c r="S862" s="57" t="s">
        <v>3198</v>
      </c>
      <c r="T862" s="65" t="s">
        <v>1366</v>
      </c>
      <c r="U862" s="116">
        <v>11</v>
      </c>
      <c r="V862" s="116">
        <v>11.1</v>
      </c>
      <c r="W862" s="117" t="s">
        <v>753</v>
      </c>
      <c r="X862" s="40" t="s">
        <v>221</v>
      </c>
      <c r="Y862" s="416" t="s">
        <v>1367</v>
      </c>
      <c r="Z862" s="48"/>
      <c r="AA862" s="48"/>
      <c r="AB862" s="207"/>
      <c r="AC862" s="207"/>
      <c r="AD862" s="207"/>
      <c r="AE862" s="207"/>
      <c r="AF862" s="207"/>
      <c r="AG862" s="207"/>
      <c r="AH862" s="207"/>
      <c r="AI862" s="207"/>
      <c r="AJ862" s="207"/>
    </row>
    <row r="863" spans="1:36" s="211" customFormat="1" ht="23.25" customHeight="1">
      <c r="A863" s="33"/>
      <c r="B863" s="34"/>
      <c r="C863" s="766">
        <v>6</v>
      </c>
      <c r="D863" s="495">
        <v>9</v>
      </c>
      <c r="E863" s="482" t="s">
        <v>940</v>
      </c>
      <c r="F863" s="156">
        <v>0</v>
      </c>
      <c r="G863" s="72">
        <v>70000</v>
      </c>
      <c r="H863" s="156">
        <v>0</v>
      </c>
      <c r="I863" s="156">
        <v>0</v>
      </c>
      <c r="J863" s="156">
        <v>0</v>
      </c>
      <c r="K863" s="125">
        <f t="shared" si="158"/>
        <v>70000</v>
      </c>
      <c r="L863" s="183">
        <v>100</v>
      </c>
      <c r="M863" s="183">
        <v>50</v>
      </c>
      <c r="N863" s="183">
        <v>0</v>
      </c>
      <c r="O863" s="183">
        <f>SUM(L863:N863)</f>
        <v>150</v>
      </c>
      <c r="P863" s="49"/>
      <c r="Q863" s="49"/>
      <c r="R863" s="702"/>
      <c r="S863" s="416" t="s">
        <v>2585</v>
      </c>
      <c r="T863" s="702" t="s">
        <v>2586</v>
      </c>
      <c r="U863" s="40">
        <v>11</v>
      </c>
      <c r="V863" s="40">
        <v>11.1</v>
      </c>
      <c r="W863" s="40" t="s">
        <v>753</v>
      </c>
      <c r="X863" s="702" t="s">
        <v>221</v>
      </c>
      <c r="Y863" s="416" t="s">
        <v>2555</v>
      </c>
      <c r="Z863" s="210"/>
      <c r="AA863" s="210"/>
      <c r="AB863" s="210"/>
      <c r="AC863" s="210"/>
      <c r="AD863" s="210"/>
      <c r="AE863" s="210"/>
      <c r="AF863" s="210"/>
      <c r="AG863" s="210"/>
    </row>
    <row r="864" spans="1:36" s="1046" customFormat="1" ht="141" customHeight="1">
      <c r="A864" s="1200"/>
      <c r="B864" s="1201"/>
      <c r="C864" s="1147"/>
      <c r="D864" s="1206"/>
      <c r="E864" s="1156" t="s">
        <v>2655</v>
      </c>
      <c r="F864" s="1207">
        <v>0</v>
      </c>
      <c r="G864" s="1208">
        <v>40000</v>
      </c>
      <c r="H864" s="123">
        <v>0</v>
      </c>
      <c r="I864" s="123">
        <v>0</v>
      </c>
      <c r="J864" s="123">
        <v>0</v>
      </c>
      <c r="K864" s="1084">
        <f t="shared" si="158"/>
        <v>40000</v>
      </c>
      <c r="L864" s="1209"/>
      <c r="M864" s="1209"/>
      <c r="N864" s="1209"/>
      <c r="O864" s="1209"/>
      <c r="P864" s="77" t="s">
        <v>2656</v>
      </c>
      <c r="Q864" s="77" t="s">
        <v>2657</v>
      </c>
      <c r="R864" s="1076">
        <v>21610</v>
      </c>
      <c r="S864" s="657" t="s">
        <v>2585</v>
      </c>
      <c r="T864" s="78" t="s">
        <v>2586</v>
      </c>
      <c r="U864" s="40">
        <v>11</v>
      </c>
      <c r="V864" s="40">
        <v>11.1</v>
      </c>
      <c r="W864" s="40" t="s">
        <v>753</v>
      </c>
      <c r="X864" s="78" t="s">
        <v>221</v>
      </c>
      <c r="Y864" s="657" t="s">
        <v>2555</v>
      </c>
      <c r="Z864" s="1047"/>
      <c r="AA864" s="1047"/>
      <c r="AB864" s="1047"/>
      <c r="AC864" s="1047"/>
      <c r="AD864" s="1047"/>
      <c r="AE864" s="1047"/>
      <c r="AF864" s="1047"/>
      <c r="AG864" s="1047"/>
    </row>
    <row r="865" spans="1:33" s="1046" customFormat="1" ht="156" customHeight="1">
      <c r="A865" s="1200"/>
      <c r="B865" s="1201"/>
      <c r="C865" s="1147"/>
      <c r="D865" s="1206"/>
      <c r="E865" s="1156" t="s">
        <v>2658</v>
      </c>
      <c r="F865" s="1207">
        <v>0</v>
      </c>
      <c r="G865" s="1208">
        <v>30000</v>
      </c>
      <c r="H865" s="123">
        <v>0</v>
      </c>
      <c r="I865" s="123">
        <v>0</v>
      </c>
      <c r="J865" s="123">
        <v>0</v>
      </c>
      <c r="K865" s="1084">
        <f t="shared" si="158"/>
        <v>30000</v>
      </c>
      <c r="L865" s="1209"/>
      <c r="M865" s="1209"/>
      <c r="N865" s="1209"/>
      <c r="O865" s="1209"/>
      <c r="P865" s="77" t="s">
        <v>2659</v>
      </c>
      <c r="Q865" s="77" t="s">
        <v>2660</v>
      </c>
      <c r="R865" s="1076">
        <v>21641</v>
      </c>
      <c r="S865" s="657" t="s">
        <v>2585</v>
      </c>
      <c r="T865" s="78" t="s">
        <v>2586</v>
      </c>
      <c r="U865" s="40">
        <v>11</v>
      </c>
      <c r="V865" s="40">
        <v>11.1</v>
      </c>
      <c r="W865" s="40" t="s">
        <v>753</v>
      </c>
      <c r="X865" s="78" t="s">
        <v>221</v>
      </c>
      <c r="Y865" s="657" t="s">
        <v>2555</v>
      </c>
      <c r="Z865" s="1047"/>
      <c r="AA865" s="1047"/>
      <c r="AB865" s="1047"/>
      <c r="AC865" s="1047"/>
      <c r="AD865" s="1047"/>
      <c r="AE865" s="1047"/>
      <c r="AF865" s="1047"/>
      <c r="AG865" s="1047"/>
    </row>
    <row r="866" spans="1:33" s="211" customFormat="1" ht="141" customHeight="1">
      <c r="A866" s="767"/>
      <c r="B866" s="768"/>
      <c r="C866" s="769">
        <v>7</v>
      </c>
      <c r="D866" s="1017">
        <v>3</v>
      </c>
      <c r="E866" s="1028" t="s">
        <v>940</v>
      </c>
      <c r="F866" s="1179">
        <v>0</v>
      </c>
      <c r="G866" s="1469">
        <v>70000</v>
      </c>
      <c r="H866" s="1179">
        <v>0</v>
      </c>
      <c r="I866" s="1179">
        <v>0</v>
      </c>
      <c r="J866" s="1179">
        <v>0</v>
      </c>
      <c r="K866" s="1179">
        <f t="shared" si="158"/>
        <v>70000</v>
      </c>
      <c r="L866" s="919">
        <v>400</v>
      </c>
      <c r="M866" s="919">
        <v>100</v>
      </c>
      <c r="N866" s="1204" t="s">
        <v>525</v>
      </c>
      <c r="O866" s="919">
        <v>500</v>
      </c>
      <c r="P866" s="921" t="s">
        <v>240</v>
      </c>
      <c r="Q866" s="921" t="s">
        <v>3181</v>
      </c>
      <c r="R866" s="1008">
        <v>21520</v>
      </c>
      <c r="S866" s="921" t="s">
        <v>2371</v>
      </c>
      <c r="T866" s="1293" t="s">
        <v>2372</v>
      </c>
      <c r="U866" s="922">
        <v>11</v>
      </c>
      <c r="V866" s="922">
        <v>11.1</v>
      </c>
      <c r="W866" s="922" t="s">
        <v>753</v>
      </c>
      <c r="X866" s="922" t="s">
        <v>221</v>
      </c>
      <c r="Y866" s="921" t="s">
        <v>2373</v>
      </c>
      <c r="Z866" s="210"/>
      <c r="AA866" s="210"/>
      <c r="AB866" s="210"/>
      <c r="AC866" s="210"/>
      <c r="AD866" s="210"/>
      <c r="AE866" s="210"/>
      <c r="AF866" s="210"/>
      <c r="AG866" s="210"/>
    </row>
    <row r="867" spans="1:33" s="213" customFormat="1" ht="23.25" customHeight="1">
      <c r="A867" s="323"/>
      <c r="B867" s="324"/>
      <c r="C867" s="572" t="s">
        <v>23</v>
      </c>
      <c r="D867" s="484" t="s">
        <v>74</v>
      </c>
      <c r="E867" s="485" t="s">
        <v>75</v>
      </c>
      <c r="F867" s="340">
        <f>SUM(F868)</f>
        <v>50000</v>
      </c>
      <c r="G867" s="340">
        <f t="shared" ref="G867:K867" si="159">SUM(G868)</f>
        <v>0</v>
      </c>
      <c r="H867" s="340">
        <f t="shared" si="159"/>
        <v>0</v>
      </c>
      <c r="I867" s="340">
        <f t="shared" si="159"/>
        <v>0</v>
      </c>
      <c r="J867" s="340">
        <f t="shared" si="159"/>
        <v>0</v>
      </c>
      <c r="K867" s="340">
        <f t="shared" si="159"/>
        <v>50000</v>
      </c>
      <c r="L867" s="441"/>
      <c r="M867" s="282"/>
      <c r="N867" s="282"/>
      <c r="O867" s="282"/>
      <c r="P867" s="282"/>
      <c r="Q867" s="318"/>
      <c r="R867" s="319"/>
      <c r="S867" s="320"/>
      <c r="T867" s="319"/>
      <c r="U867" s="321"/>
      <c r="V867" s="321"/>
      <c r="W867" s="321"/>
      <c r="X867" s="321"/>
      <c r="Y867" s="682"/>
      <c r="Z867" s="212"/>
      <c r="AA867" s="212"/>
      <c r="AB867" s="212"/>
      <c r="AC867" s="212"/>
      <c r="AD867" s="212"/>
      <c r="AE867" s="212"/>
      <c r="AF867" s="212"/>
      <c r="AG867" s="212"/>
    </row>
    <row r="868" spans="1:33" s="211" customFormat="1" ht="69.75">
      <c r="A868" s="1896"/>
      <c r="B868" s="1897"/>
      <c r="C868" s="1324">
        <v>1</v>
      </c>
      <c r="D868" s="760">
        <v>18</v>
      </c>
      <c r="E868" s="1898" t="s">
        <v>552</v>
      </c>
      <c r="F868" s="1899">
        <v>50000</v>
      </c>
      <c r="G868" s="1900">
        <v>0</v>
      </c>
      <c r="H868" s="1901" t="s">
        <v>525</v>
      </c>
      <c r="I868" s="1901" t="s">
        <v>525</v>
      </c>
      <c r="J868" s="1901" t="s">
        <v>525</v>
      </c>
      <c r="K868" s="1902">
        <f>SUM(F868,G868,H868,I868,J868)</f>
        <v>50000</v>
      </c>
      <c r="L868" s="1901">
        <v>100</v>
      </c>
      <c r="M868" s="1901" t="s">
        <v>525</v>
      </c>
      <c r="N868" s="1901" t="s">
        <v>525</v>
      </c>
      <c r="O868" s="1901">
        <f>SUM(L868:N868)</f>
        <v>100</v>
      </c>
      <c r="P868" s="1331" t="s">
        <v>553</v>
      </c>
      <c r="Q868" s="1331" t="s">
        <v>3194</v>
      </c>
      <c r="R868" s="1414">
        <v>21702</v>
      </c>
      <c r="S868" s="1331" t="s">
        <v>554</v>
      </c>
      <c r="T868" s="1333" t="s">
        <v>555</v>
      </c>
      <c r="U868" s="1333">
        <v>11</v>
      </c>
      <c r="V868" s="1333">
        <v>11.1</v>
      </c>
      <c r="W868" s="1333" t="s">
        <v>74</v>
      </c>
      <c r="X868" s="1333" t="s">
        <v>221</v>
      </c>
      <c r="Y868" s="1903" t="s">
        <v>536</v>
      </c>
      <c r="Z868" s="210"/>
      <c r="AA868" s="210"/>
      <c r="AB868" s="210"/>
      <c r="AC868" s="210"/>
      <c r="AD868" s="210"/>
      <c r="AE868" s="210"/>
      <c r="AF868" s="210"/>
      <c r="AG868" s="210"/>
    </row>
    <row r="869" spans="1:33" s="213" customFormat="1" ht="23.25" customHeight="1">
      <c r="A869" s="598"/>
      <c r="B869" s="1892"/>
      <c r="C869" s="1893" t="s">
        <v>28</v>
      </c>
      <c r="D869" s="601" t="s">
        <v>938</v>
      </c>
      <c r="E869" s="602" t="s">
        <v>939</v>
      </c>
      <c r="F869" s="1894">
        <f>SUM(F870)</f>
        <v>0</v>
      </c>
      <c r="G869" s="1894">
        <f t="shared" ref="G869:K869" si="160">SUM(G870)</f>
        <v>150000</v>
      </c>
      <c r="H869" s="1894">
        <f t="shared" si="160"/>
        <v>0</v>
      </c>
      <c r="I869" s="1894">
        <f t="shared" si="160"/>
        <v>0</v>
      </c>
      <c r="J869" s="1894">
        <f t="shared" si="160"/>
        <v>0</v>
      </c>
      <c r="K869" s="1894">
        <f t="shared" si="160"/>
        <v>150000</v>
      </c>
      <c r="L869" s="1895"/>
      <c r="M869" s="834"/>
      <c r="N869" s="834"/>
      <c r="O869" s="834"/>
      <c r="P869" s="834"/>
      <c r="Q869" s="1457"/>
      <c r="R869" s="835"/>
      <c r="S869" s="1458"/>
      <c r="T869" s="835"/>
      <c r="U869" s="1459"/>
      <c r="V869" s="1459"/>
      <c r="W869" s="1459"/>
      <c r="X869" s="1459"/>
      <c r="Y869" s="836"/>
      <c r="Z869" s="212"/>
      <c r="AA869" s="212"/>
      <c r="AB869" s="212"/>
      <c r="AC869" s="212"/>
      <c r="AD869" s="212"/>
      <c r="AE869" s="212"/>
      <c r="AF869" s="212"/>
      <c r="AG869" s="212"/>
    </row>
    <row r="870" spans="1:33" s="211" customFormat="1" ht="115.5" customHeight="1">
      <c r="A870" s="33"/>
      <c r="B870" s="52"/>
      <c r="C870" s="827">
        <v>1</v>
      </c>
      <c r="D870" s="1449">
        <v>11</v>
      </c>
      <c r="E870" s="519" t="s">
        <v>1873</v>
      </c>
      <c r="F870" s="1536">
        <v>0</v>
      </c>
      <c r="G870" s="1450">
        <v>150000</v>
      </c>
      <c r="H870" s="1536">
        <v>0</v>
      </c>
      <c r="I870" s="1536">
        <v>0</v>
      </c>
      <c r="J870" s="1536">
        <v>0</v>
      </c>
      <c r="K870" s="315">
        <f>SUM(F870,G870,H870,I870,J870)</f>
        <v>150000</v>
      </c>
      <c r="L870" s="1452">
        <v>2000</v>
      </c>
      <c r="M870" s="1532">
        <v>349</v>
      </c>
      <c r="N870" s="1452">
        <v>15500</v>
      </c>
      <c r="O870" s="1452">
        <f>SUM(L870:N870)</f>
        <v>17849</v>
      </c>
      <c r="P870" s="51" t="s">
        <v>240</v>
      </c>
      <c r="Q870" s="51" t="s">
        <v>220</v>
      </c>
      <c r="R870" s="1535" t="s">
        <v>477</v>
      </c>
      <c r="S870" s="1534" t="s">
        <v>1874</v>
      </c>
      <c r="T870" s="1533" t="s">
        <v>1875</v>
      </c>
      <c r="U870" s="1533">
        <v>11</v>
      </c>
      <c r="V870" s="1533">
        <v>11.1</v>
      </c>
      <c r="W870" s="1533" t="s">
        <v>938</v>
      </c>
      <c r="X870" s="1533" t="s">
        <v>221</v>
      </c>
      <c r="Y870" s="1534" t="s">
        <v>1872</v>
      </c>
      <c r="Z870" s="210"/>
      <c r="AA870" s="210"/>
      <c r="AB870" s="210"/>
      <c r="AC870" s="210"/>
      <c r="AD870" s="210"/>
      <c r="AE870" s="210"/>
      <c r="AF870" s="210"/>
      <c r="AG870" s="210"/>
    </row>
    <row r="871" spans="1:33" s="226" customFormat="1" ht="46.5" customHeight="1">
      <c r="A871" s="323"/>
      <c r="B871" s="324"/>
      <c r="C871" s="572" t="s">
        <v>31</v>
      </c>
      <c r="D871" s="484" t="s">
        <v>76</v>
      </c>
      <c r="E871" s="485" t="s">
        <v>77</v>
      </c>
      <c r="F871" s="340">
        <f>SUM(F872,F873)</f>
        <v>0</v>
      </c>
      <c r="G871" s="340">
        <f t="shared" ref="G871:K871" si="161">SUM(G872,G873)</f>
        <v>170000</v>
      </c>
      <c r="H871" s="340">
        <f t="shared" si="161"/>
        <v>0</v>
      </c>
      <c r="I871" s="340">
        <f t="shared" si="161"/>
        <v>0</v>
      </c>
      <c r="J871" s="340">
        <f t="shared" si="161"/>
        <v>0</v>
      </c>
      <c r="K871" s="340">
        <f t="shared" si="161"/>
        <v>170000</v>
      </c>
      <c r="L871" s="447"/>
      <c r="M871" s="282"/>
      <c r="N871" s="282"/>
      <c r="O871" s="282"/>
      <c r="P871" s="282"/>
      <c r="Q871" s="283"/>
      <c r="R871" s="281"/>
      <c r="S871" s="338"/>
      <c r="T871" s="281"/>
      <c r="U871" s="339"/>
      <c r="V871" s="339"/>
      <c r="W871" s="339"/>
      <c r="X871" s="339"/>
      <c r="Y871" s="682"/>
      <c r="Z871" s="221"/>
      <c r="AA871" s="221"/>
      <c r="AB871" s="221"/>
      <c r="AC871" s="221"/>
      <c r="AD871" s="221"/>
      <c r="AE871" s="221"/>
      <c r="AF871" s="221"/>
      <c r="AG871" s="221"/>
    </row>
    <row r="872" spans="1:33" s="335" customFormat="1" ht="186" customHeight="1">
      <c r="A872" s="229"/>
      <c r="B872" s="24"/>
      <c r="C872" s="833">
        <v>1</v>
      </c>
      <c r="D872" s="872">
        <v>1</v>
      </c>
      <c r="E872" s="893" t="s">
        <v>751</v>
      </c>
      <c r="F872" s="974">
        <v>0</v>
      </c>
      <c r="G872" s="636">
        <v>100000</v>
      </c>
      <c r="H872" s="1198" t="s">
        <v>525</v>
      </c>
      <c r="I872" s="1198" t="s">
        <v>525</v>
      </c>
      <c r="J872" s="1198" t="s">
        <v>525</v>
      </c>
      <c r="K872" s="1199">
        <f>SUM(F872,G872,H872,I872,J872)</f>
        <v>100000</v>
      </c>
      <c r="L872" s="429">
        <v>20</v>
      </c>
      <c r="M872" s="429">
        <v>5</v>
      </c>
      <c r="N872" s="429">
        <v>75</v>
      </c>
      <c r="O872" s="429">
        <f>SUM(L872:N872)</f>
        <v>100</v>
      </c>
      <c r="P872" s="216" t="s">
        <v>3636</v>
      </c>
      <c r="Q872" s="216" t="s">
        <v>3637</v>
      </c>
      <c r="R872" s="998">
        <v>21641</v>
      </c>
      <c r="S872" s="853" t="s">
        <v>752</v>
      </c>
      <c r="T872" s="853"/>
      <c r="U872" s="204">
        <v>11</v>
      </c>
      <c r="V872" s="204">
        <v>11.1</v>
      </c>
      <c r="W872" s="204" t="s">
        <v>76</v>
      </c>
      <c r="X872" s="204" t="s">
        <v>3943</v>
      </c>
      <c r="Y872" s="216" t="s">
        <v>3388</v>
      </c>
      <c r="Z872" s="1508" t="s">
        <v>174</v>
      </c>
      <c r="AA872" s="366"/>
      <c r="AB872" s="366"/>
      <c r="AC872" s="366"/>
      <c r="AD872" s="366"/>
      <c r="AE872" s="366"/>
      <c r="AF872" s="366"/>
      <c r="AG872" s="366"/>
    </row>
    <row r="873" spans="1:33" s="1734" customFormat="1" ht="46.5">
      <c r="A873" s="767"/>
      <c r="B873" s="768"/>
      <c r="C873" s="1610">
        <v>2</v>
      </c>
      <c r="D873" s="1739"/>
      <c r="E873" s="1707" t="s">
        <v>3480</v>
      </c>
      <c r="F873" s="1709">
        <v>0</v>
      </c>
      <c r="G873" s="1740">
        <v>70000</v>
      </c>
      <c r="H873" s="1741">
        <v>0</v>
      </c>
      <c r="I873" s="1741">
        <v>0</v>
      </c>
      <c r="J873" s="1741">
        <v>0</v>
      </c>
      <c r="K873" s="1742">
        <f>SUM(F873,G873,H873,I873,J873)</f>
        <v>70000</v>
      </c>
      <c r="L873" s="1741">
        <v>0</v>
      </c>
      <c r="M873" s="1741">
        <v>0</v>
      </c>
      <c r="N873" s="1741">
        <v>0</v>
      </c>
      <c r="O873" s="1741">
        <v>0</v>
      </c>
      <c r="P873" s="1741">
        <v>0</v>
      </c>
      <c r="Q873" s="1741">
        <v>0</v>
      </c>
      <c r="R873" s="1741">
        <v>0</v>
      </c>
      <c r="S873" s="1723"/>
      <c r="T873" s="1723"/>
      <c r="U873" s="1712"/>
      <c r="V873" s="1712"/>
      <c r="W873" s="1712"/>
      <c r="X873" s="1712"/>
      <c r="Y873" s="1616" t="s">
        <v>3326</v>
      </c>
      <c r="Z873" s="1743"/>
      <c r="AA873" s="1733"/>
      <c r="AB873" s="1733"/>
      <c r="AC873" s="1733"/>
      <c r="AD873" s="1733"/>
      <c r="AE873" s="1733"/>
      <c r="AF873" s="1733"/>
      <c r="AG873" s="1733"/>
    </row>
    <row r="874" spans="1:33" s="341" customFormat="1" ht="23.25" customHeight="1">
      <c r="A874" s="469"/>
      <c r="B874" s="470"/>
      <c r="C874" s="578" t="s">
        <v>112</v>
      </c>
      <c r="D874" s="554"/>
      <c r="E874" s="555"/>
      <c r="F874" s="356">
        <f t="shared" ref="F874:K874" si="162">SUM(F875,F892,F894,F897)</f>
        <v>29000</v>
      </c>
      <c r="G874" s="356">
        <f t="shared" si="162"/>
        <v>940000</v>
      </c>
      <c r="H874" s="356">
        <f t="shared" si="162"/>
        <v>0</v>
      </c>
      <c r="I874" s="356">
        <f t="shared" si="162"/>
        <v>0</v>
      </c>
      <c r="J874" s="356">
        <f t="shared" si="162"/>
        <v>30000</v>
      </c>
      <c r="K874" s="356">
        <f t="shared" si="162"/>
        <v>999000</v>
      </c>
      <c r="L874" s="450"/>
      <c r="M874" s="356"/>
      <c r="N874" s="356"/>
      <c r="O874" s="356"/>
      <c r="P874" s="356"/>
      <c r="Q874" s="357"/>
      <c r="R874" s="358"/>
      <c r="S874" s="359"/>
      <c r="T874" s="355"/>
      <c r="U874" s="360"/>
      <c r="V874" s="360"/>
      <c r="W874" s="360"/>
      <c r="X874" s="360"/>
      <c r="Y874" s="643"/>
      <c r="Z874" s="284"/>
      <c r="AA874" s="284"/>
      <c r="AB874" s="284"/>
      <c r="AC874" s="284"/>
      <c r="AD874" s="284"/>
      <c r="AE874" s="284"/>
      <c r="AF874" s="284"/>
      <c r="AG874" s="284"/>
    </row>
    <row r="875" spans="1:33" s="368" customFormat="1" ht="23.25" customHeight="1">
      <c r="A875" s="292"/>
      <c r="B875" s="293"/>
      <c r="C875" s="572" t="s">
        <v>20</v>
      </c>
      <c r="D875" s="484" t="s">
        <v>467</v>
      </c>
      <c r="E875" s="485" t="s">
        <v>78</v>
      </c>
      <c r="F875" s="340">
        <f>SUM(F876,F877,F878,F879,F880,F881,F882,F883,F884,F885,F886,F891)</f>
        <v>29000</v>
      </c>
      <c r="G875" s="340">
        <f t="shared" ref="G875:K875" si="163">SUM(G876,G877,G878,G879,G880,G881,G882,G883,G884,G885,G886,G891)</f>
        <v>360000</v>
      </c>
      <c r="H875" s="340">
        <f t="shared" si="163"/>
        <v>0</v>
      </c>
      <c r="I875" s="340">
        <f t="shared" si="163"/>
        <v>0</v>
      </c>
      <c r="J875" s="340">
        <f t="shared" si="163"/>
        <v>0</v>
      </c>
      <c r="K875" s="340">
        <f t="shared" si="163"/>
        <v>389000</v>
      </c>
      <c r="L875" s="447"/>
      <c r="M875" s="282"/>
      <c r="N875" s="282"/>
      <c r="O875" s="282"/>
      <c r="P875" s="282"/>
      <c r="Q875" s="283"/>
      <c r="R875" s="351"/>
      <c r="S875" s="338"/>
      <c r="T875" s="281"/>
      <c r="U875" s="339"/>
      <c r="V875" s="339"/>
      <c r="W875" s="339"/>
      <c r="X875" s="339"/>
      <c r="Y875" s="682"/>
      <c r="Z875" s="367"/>
      <c r="AA875" s="367"/>
      <c r="AB875" s="367"/>
      <c r="AC875" s="367"/>
      <c r="AD875" s="367"/>
      <c r="AE875" s="367"/>
      <c r="AF875" s="367"/>
      <c r="AG875" s="367"/>
    </row>
    <row r="876" spans="1:33" s="335" customFormat="1" ht="376.5" customHeight="1">
      <c r="A876" s="58"/>
      <c r="B876" s="871"/>
      <c r="C876" s="833">
        <v>1</v>
      </c>
      <c r="D876" s="875">
        <v>2</v>
      </c>
      <c r="E876" s="1025" t="s">
        <v>466</v>
      </c>
      <c r="F876" s="894">
        <v>0</v>
      </c>
      <c r="G876" s="202">
        <v>30000</v>
      </c>
      <c r="H876" s="894">
        <v>0</v>
      </c>
      <c r="I876" s="894">
        <v>0</v>
      </c>
      <c r="J876" s="894">
        <v>0</v>
      </c>
      <c r="K876" s="894">
        <f>SUM(F876,G876,H876,I876,J876)</f>
        <v>30000</v>
      </c>
      <c r="L876" s="429">
        <v>500</v>
      </c>
      <c r="M876" s="429">
        <v>40</v>
      </c>
      <c r="N876" s="925">
        <v>0</v>
      </c>
      <c r="O876" s="429">
        <v>540</v>
      </c>
      <c r="P876" s="878" t="s">
        <v>3404</v>
      </c>
      <c r="Q876" s="878" t="s">
        <v>3405</v>
      </c>
      <c r="R876" s="998">
        <v>21763</v>
      </c>
      <c r="S876" s="216" t="s">
        <v>393</v>
      </c>
      <c r="T876" s="204" t="s">
        <v>367</v>
      </c>
      <c r="U876" s="204">
        <v>7</v>
      </c>
      <c r="V876" s="204">
        <v>7.1</v>
      </c>
      <c r="W876" s="204" t="s">
        <v>467</v>
      </c>
      <c r="X876" s="204" t="s">
        <v>462</v>
      </c>
      <c r="Y876" s="803" t="s">
        <v>368</v>
      </c>
      <c r="Z876" s="366"/>
      <c r="AA876" s="366"/>
      <c r="AB876" s="366"/>
      <c r="AC876" s="366"/>
      <c r="AD876" s="366"/>
      <c r="AE876" s="366"/>
      <c r="AF876" s="366"/>
      <c r="AG876" s="366"/>
    </row>
    <row r="877" spans="1:33" s="211" customFormat="1" ht="174.75" customHeight="1">
      <c r="A877" s="55"/>
      <c r="B877" s="56"/>
      <c r="C877" s="766">
        <v>2</v>
      </c>
      <c r="D877" s="492">
        <v>8</v>
      </c>
      <c r="E877" s="454" t="s">
        <v>691</v>
      </c>
      <c r="F877" s="194">
        <v>0</v>
      </c>
      <c r="G877" s="72">
        <v>45000</v>
      </c>
      <c r="H877" s="183" t="s">
        <v>525</v>
      </c>
      <c r="I877" s="183" t="s">
        <v>525</v>
      </c>
      <c r="J877" s="183" t="s">
        <v>525</v>
      </c>
      <c r="K877" s="425">
        <f>SUM(F877,G877,H877,I877,J877)</f>
        <v>45000</v>
      </c>
      <c r="L877" s="183">
        <v>55</v>
      </c>
      <c r="M877" s="183">
        <v>5</v>
      </c>
      <c r="N877" s="183" t="s">
        <v>525</v>
      </c>
      <c r="O877" s="183">
        <f>SUM(L877:N877)</f>
        <v>60</v>
      </c>
      <c r="P877" s="49" t="s">
        <v>391</v>
      </c>
      <c r="Q877" s="49" t="s">
        <v>1235</v>
      </c>
      <c r="R877" s="75">
        <v>21610</v>
      </c>
      <c r="S877" s="416" t="s">
        <v>554</v>
      </c>
      <c r="T877" s="702" t="s">
        <v>555</v>
      </c>
      <c r="U877" s="702">
        <v>7</v>
      </c>
      <c r="V877" s="702">
        <v>7.1</v>
      </c>
      <c r="W877" s="702" t="s">
        <v>467</v>
      </c>
      <c r="X877" s="702" t="s">
        <v>462</v>
      </c>
      <c r="Y877" s="658" t="s">
        <v>536</v>
      </c>
      <c r="Z877" s="210"/>
      <c r="AA877" s="210"/>
      <c r="AB877" s="210"/>
      <c r="AC877" s="210"/>
      <c r="AD877" s="210"/>
      <c r="AE877" s="210"/>
      <c r="AF877" s="210"/>
      <c r="AG877" s="210"/>
    </row>
    <row r="878" spans="1:33" s="211" customFormat="1" ht="328.5" customHeight="1">
      <c r="A878" s="55"/>
      <c r="B878" s="56"/>
      <c r="C878" s="766">
        <v>3</v>
      </c>
      <c r="D878" s="492">
        <v>3</v>
      </c>
      <c r="E878" s="510" t="s">
        <v>2058</v>
      </c>
      <c r="F878" s="63">
        <v>0</v>
      </c>
      <c r="G878" s="93">
        <v>10000</v>
      </c>
      <c r="H878" s="63">
        <v>0</v>
      </c>
      <c r="I878" s="63">
        <v>0</v>
      </c>
      <c r="J878" s="63">
        <v>0</v>
      </c>
      <c r="K878" s="63">
        <f t="shared" ref="K878" si="164">SUM(F878,G878,H878,I878,J878)</f>
        <v>10000</v>
      </c>
      <c r="L878" s="442">
        <v>0</v>
      </c>
      <c r="M878" s="431">
        <v>40</v>
      </c>
      <c r="N878" s="442">
        <v>0</v>
      </c>
      <c r="O878" s="431">
        <v>40</v>
      </c>
      <c r="P878" s="416" t="s">
        <v>3423</v>
      </c>
      <c r="Q878" s="416" t="s">
        <v>3424</v>
      </c>
      <c r="R878" s="75">
        <v>21610</v>
      </c>
      <c r="S878" s="416" t="s">
        <v>2059</v>
      </c>
      <c r="T878" s="855" t="s">
        <v>2060</v>
      </c>
      <c r="U878" s="702">
        <v>7</v>
      </c>
      <c r="V878" s="702">
        <v>7.1</v>
      </c>
      <c r="W878" s="702" t="s">
        <v>467</v>
      </c>
      <c r="X878" s="40" t="s">
        <v>462</v>
      </c>
      <c r="Y878" s="415" t="s">
        <v>1961</v>
      </c>
      <c r="Z878" s="48"/>
      <c r="AA878" s="210"/>
      <c r="AB878" s="210"/>
      <c r="AC878" s="210"/>
      <c r="AD878" s="210"/>
      <c r="AE878" s="210"/>
      <c r="AF878" s="210"/>
      <c r="AG878" s="210"/>
    </row>
    <row r="879" spans="1:33" s="211" customFormat="1" ht="139.5">
      <c r="A879" s="55"/>
      <c r="B879" s="56"/>
      <c r="C879" s="766">
        <v>4</v>
      </c>
      <c r="D879" s="495">
        <v>1</v>
      </c>
      <c r="E879" s="389" t="s">
        <v>2451</v>
      </c>
      <c r="F879" s="63">
        <v>0</v>
      </c>
      <c r="G879" s="137">
        <v>40000</v>
      </c>
      <c r="H879" s="161">
        <v>0</v>
      </c>
      <c r="I879" s="161">
        <v>0</v>
      </c>
      <c r="J879" s="161">
        <v>0</v>
      </c>
      <c r="K879" s="54">
        <f t="shared" ref="K879:K885" si="165">SUM(F879,G879,H879,I879,J879)</f>
        <v>40000</v>
      </c>
      <c r="L879" s="433">
        <v>0</v>
      </c>
      <c r="M879" s="433">
        <v>0</v>
      </c>
      <c r="N879" s="433">
        <v>0</v>
      </c>
      <c r="O879" s="433">
        <v>0</v>
      </c>
      <c r="P879" s="49" t="s">
        <v>3508</v>
      </c>
      <c r="Q879" s="49" t="s">
        <v>3509</v>
      </c>
      <c r="R879" s="455" t="s">
        <v>1230</v>
      </c>
      <c r="S879" s="416" t="s">
        <v>2450</v>
      </c>
      <c r="T879" s="40" t="s">
        <v>2443</v>
      </c>
      <c r="U879" s="40">
        <v>7</v>
      </c>
      <c r="V879" s="40">
        <v>7.1</v>
      </c>
      <c r="W879" s="40" t="s">
        <v>467</v>
      </c>
      <c r="X879" s="40" t="s">
        <v>221</v>
      </c>
      <c r="Y879" s="416" t="s">
        <v>2444</v>
      </c>
      <c r="Z879" s="48"/>
      <c r="AA879" s="210"/>
      <c r="AB879" s="210"/>
      <c r="AC879" s="210"/>
      <c r="AD879" s="210"/>
      <c r="AE879" s="210"/>
      <c r="AF879" s="210"/>
      <c r="AG879" s="210"/>
    </row>
    <row r="880" spans="1:33" s="208" customFormat="1" ht="139.5" customHeight="1">
      <c r="A880" s="622"/>
      <c r="B880" s="34"/>
      <c r="C880" s="582">
        <v>5</v>
      </c>
      <c r="D880" s="492">
        <v>5</v>
      </c>
      <c r="E880" s="454" t="s">
        <v>758</v>
      </c>
      <c r="F880" s="63">
        <v>0</v>
      </c>
      <c r="G880" s="94">
        <v>45000</v>
      </c>
      <c r="H880" s="164" t="s">
        <v>525</v>
      </c>
      <c r="I880" s="164" t="s">
        <v>525</v>
      </c>
      <c r="J880" s="164" t="s">
        <v>525</v>
      </c>
      <c r="K880" s="423">
        <f t="shared" si="165"/>
        <v>45000</v>
      </c>
      <c r="L880" s="48">
        <v>70</v>
      </c>
      <c r="M880" s="48">
        <v>10</v>
      </c>
      <c r="N880" s="161">
        <v>0</v>
      </c>
      <c r="O880" s="48">
        <f>SUM(L880:N880)</f>
        <v>80</v>
      </c>
      <c r="P880" s="416" t="s">
        <v>391</v>
      </c>
      <c r="Q880" s="416" t="s">
        <v>882</v>
      </c>
      <c r="R880" s="50">
        <v>21641</v>
      </c>
      <c r="S880" s="40">
        <v>2</v>
      </c>
      <c r="T880" s="702" t="s">
        <v>711</v>
      </c>
      <c r="U880" s="40">
        <v>7</v>
      </c>
      <c r="V880" s="40">
        <v>7.1</v>
      </c>
      <c r="W880" s="40" t="s">
        <v>467</v>
      </c>
      <c r="X880" s="40" t="s">
        <v>462</v>
      </c>
      <c r="Y880" s="416" t="s">
        <v>3388</v>
      </c>
      <c r="Z880" s="659"/>
      <c r="AA880" s="207"/>
      <c r="AB880" s="207"/>
      <c r="AC880" s="207"/>
      <c r="AD880" s="207"/>
      <c r="AE880" s="207"/>
      <c r="AF880" s="207"/>
      <c r="AG880" s="207"/>
    </row>
    <row r="881" spans="1:33" s="134" customFormat="1" ht="185.25" customHeight="1">
      <c r="A881" s="55"/>
      <c r="B881" s="56"/>
      <c r="C881" s="582">
        <v>6</v>
      </c>
      <c r="D881" s="629">
        <v>3</v>
      </c>
      <c r="E881" s="547" t="s">
        <v>2154</v>
      </c>
      <c r="F881" s="63">
        <v>0</v>
      </c>
      <c r="G881" s="145">
        <v>30000</v>
      </c>
      <c r="H881" s="63">
        <v>0</v>
      </c>
      <c r="I881" s="63">
        <v>0</v>
      </c>
      <c r="J881" s="63">
        <v>0</v>
      </c>
      <c r="K881" s="125">
        <f t="shared" si="165"/>
        <v>30000</v>
      </c>
      <c r="L881" s="49">
        <v>100</v>
      </c>
      <c r="M881" s="63">
        <v>0</v>
      </c>
      <c r="N881" s="63">
        <v>0</v>
      </c>
      <c r="O881" s="49">
        <v>100</v>
      </c>
      <c r="P881" s="416" t="s">
        <v>391</v>
      </c>
      <c r="Q881" s="416" t="s">
        <v>2661</v>
      </c>
      <c r="R881" s="75">
        <v>21520</v>
      </c>
      <c r="S881" s="702" t="s">
        <v>2585</v>
      </c>
      <c r="T881" s="455" t="s">
        <v>2667</v>
      </c>
      <c r="U881" s="40">
        <v>7</v>
      </c>
      <c r="V881" s="40">
        <v>7.1</v>
      </c>
      <c r="W881" s="40" t="s">
        <v>467</v>
      </c>
      <c r="X881" s="702" t="s">
        <v>462</v>
      </c>
      <c r="Y881" s="49" t="s">
        <v>2555</v>
      </c>
      <c r="Z881" s="1387"/>
      <c r="AA881" s="133"/>
      <c r="AB881" s="133"/>
      <c r="AC881" s="133"/>
      <c r="AD881" s="133"/>
      <c r="AE881" s="133"/>
      <c r="AF881" s="133"/>
      <c r="AG881" s="133"/>
    </row>
    <row r="882" spans="1:33" s="208" customFormat="1" ht="150" customHeight="1">
      <c r="A882" s="622"/>
      <c r="B882" s="34"/>
      <c r="C882" s="582">
        <v>7</v>
      </c>
      <c r="D882" s="526">
        <v>10</v>
      </c>
      <c r="E882" s="511" t="s">
        <v>1068</v>
      </c>
      <c r="F882" s="194">
        <v>0</v>
      </c>
      <c r="G882" s="72">
        <v>30000</v>
      </c>
      <c r="H882" s="194">
        <v>0</v>
      </c>
      <c r="I882" s="194">
        <v>0</v>
      </c>
      <c r="J882" s="194">
        <v>0</v>
      </c>
      <c r="K882" s="193">
        <f t="shared" si="165"/>
        <v>30000</v>
      </c>
      <c r="L882" s="1081">
        <v>150</v>
      </c>
      <c r="M882" s="1081">
        <v>50</v>
      </c>
      <c r="N882" s="1081">
        <v>0</v>
      </c>
      <c r="O882" s="1081">
        <f>SUM(L882:N882)</f>
        <v>200</v>
      </c>
      <c r="P882" s="415" t="s">
        <v>1049</v>
      </c>
      <c r="Q882" s="415" t="s">
        <v>882</v>
      </c>
      <c r="R882" s="75">
        <v>21551</v>
      </c>
      <c r="S882" s="702" t="s">
        <v>1069</v>
      </c>
      <c r="T882" s="455" t="s">
        <v>991</v>
      </c>
      <c r="U882" s="40">
        <v>7</v>
      </c>
      <c r="V882" s="40">
        <v>7.2</v>
      </c>
      <c r="W882" s="40" t="s">
        <v>2439</v>
      </c>
      <c r="X882" s="702" t="s">
        <v>462</v>
      </c>
      <c r="Y882" s="49" t="s">
        <v>3032</v>
      </c>
      <c r="Z882" s="389"/>
      <c r="AA882" s="416" t="s">
        <v>992</v>
      </c>
      <c r="AB882" s="207"/>
      <c r="AC882" s="207"/>
      <c r="AD882" s="207"/>
      <c r="AE882" s="207"/>
      <c r="AF882" s="207"/>
      <c r="AG882" s="207"/>
    </row>
    <row r="883" spans="1:33" s="208" customFormat="1" ht="139.5" customHeight="1">
      <c r="A883" s="622"/>
      <c r="B883" s="34"/>
      <c r="C883" s="582">
        <v>8</v>
      </c>
      <c r="D883" s="492">
        <v>6</v>
      </c>
      <c r="E883" s="608" t="s">
        <v>1345</v>
      </c>
      <c r="F883" s="54">
        <v>0</v>
      </c>
      <c r="G883" s="113">
        <v>20000</v>
      </c>
      <c r="H883" s="54">
        <v>0</v>
      </c>
      <c r="I883" s="54">
        <v>0</v>
      </c>
      <c r="J883" s="54">
        <v>0</v>
      </c>
      <c r="K883" s="54">
        <f t="shared" si="165"/>
        <v>20000</v>
      </c>
      <c r="L883" s="54">
        <v>0</v>
      </c>
      <c r="M883" s="54">
        <v>90</v>
      </c>
      <c r="N883" s="54">
        <v>0</v>
      </c>
      <c r="O883" s="54">
        <v>90</v>
      </c>
      <c r="P883" s="416" t="s">
        <v>3311</v>
      </c>
      <c r="Q883" s="416" t="s">
        <v>882</v>
      </c>
      <c r="R883" s="40" t="s">
        <v>1674</v>
      </c>
      <c r="S883" s="40" t="s">
        <v>1346</v>
      </c>
      <c r="T883" s="40"/>
      <c r="U883" s="40">
        <v>7</v>
      </c>
      <c r="V883" s="40">
        <v>7.2</v>
      </c>
      <c r="W883" s="40" t="s">
        <v>2439</v>
      </c>
      <c r="X883" s="40" t="s">
        <v>462</v>
      </c>
      <c r="Y883" s="49" t="s">
        <v>1245</v>
      </c>
      <c r="Z883" s="1386"/>
      <c r="AA883" s="207"/>
      <c r="AB883" s="207"/>
      <c r="AC883" s="207"/>
      <c r="AD883" s="207"/>
      <c r="AE883" s="207"/>
      <c r="AF883" s="207"/>
      <c r="AG883" s="207"/>
    </row>
    <row r="884" spans="1:33" s="211" customFormat="1" ht="93" customHeight="1">
      <c r="A884" s="269"/>
      <c r="B884" s="56"/>
      <c r="C884" s="766">
        <v>9</v>
      </c>
      <c r="D884" s="495">
        <v>2</v>
      </c>
      <c r="E884" s="389" t="s">
        <v>3774</v>
      </c>
      <c r="F884" s="161">
        <v>0</v>
      </c>
      <c r="G884" s="137">
        <v>50000</v>
      </c>
      <c r="H884" s="161">
        <v>0</v>
      </c>
      <c r="I884" s="161">
        <v>0</v>
      </c>
      <c r="J884" s="161">
        <v>0</v>
      </c>
      <c r="K884" s="54">
        <f t="shared" si="165"/>
        <v>50000</v>
      </c>
      <c r="L884" s="435">
        <v>0</v>
      </c>
      <c r="M884" s="435">
        <v>0</v>
      </c>
      <c r="N884" s="435">
        <v>0</v>
      </c>
      <c r="O884" s="435">
        <v>0</v>
      </c>
      <c r="P884" s="49" t="s">
        <v>2442</v>
      </c>
      <c r="Q884" s="49" t="s">
        <v>220</v>
      </c>
      <c r="R884" s="455" t="s">
        <v>2464</v>
      </c>
      <c r="S884" s="416" t="s">
        <v>3475</v>
      </c>
      <c r="T884" s="40" t="s">
        <v>2443</v>
      </c>
      <c r="U884" s="40">
        <v>7</v>
      </c>
      <c r="V884" s="40">
        <v>7.2</v>
      </c>
      <c r="W884" s="40" t="s">
        <v>2439</v>
      </c>
      <c r="X884" s="40" t="s">
        <v>221</v>
      </c>
      <c r="Y884" s="416" t="s">
        <v>2444</v>
      </c>
      <c r="Z884" s="1397" t="s">
        <v>3445</v>
      </c>
      <c r="AA884" s="210" t="s">
        <v>2441</v>
      </c>
      <c r="AB884" s="210"/>
      <c r="AC884" s="210"/>
      <c r="AD884" s="210"/>
      <c r="AE884" s="210"/>
      <c r="AF884" s="210"/>
      <c r="AG884" s="210"/>
    </row>
    <row r="885" spans="1:33" s="211" customFormat="1" ht="93" customHeight="1">
      <c r="A885" s="55"/>
      <c r="B885" s="56"/>
      <c r="C885" s="766">
        <v>10</v>
      </c>
      <c r="D885" s="495">
        <v>12</v>
      </c>
      <c r="E885" s="454" t="s">
        <v>1925</v>
      </c>
      <c r="F885" s="157">
        <v>0</v>
      </c>
      <c r="G885" s="137">
        <v>40000</v>
      </c>
      <c r="H885" s="157">
        <v>0</v>
      </c>
      <c r="I885" s="157">
        <v>0</v>
      </c>
      <c r="J885" s="157">
        <v>0</v>
      </c>
      <c r="K885" s="47">
        <f t="shared" si="165"/>
        <v>40000</v>
      </c>
      <c r="L885" s="431">
        <v>2000</v>
      </c>
      <c r="M885" s="431">
        <v>349</v>
      </c>
      <c r="N885" s="433">
        <v>0</v>
      </c>
      <c r="O885" s="431">
        <f>SUM(L885:N885)</f>
        <v>2349</v>
      </c>
      <c r="P885" s="49" t="s">
        <v>240</v>
      </c>
      <c r="Q885" s="49" t="s">
        <v>220</v>
      </c>
      <c r="R885" s="702" t="s">
        <v>1926</v>
      </c>
      <c r="S885" s="416" t="s">
        <v>1921</v>
      </c>
      <c r="T885" s="40" t="s">
        <v>1922</v>
      </c>
      <c r="U885" s="40">
        <v>7</v>
      </c>
      <c r="V885" s="40">
        <v>7.2</v>
      </c>
      <c r="W885" s="40" t="s">
        <v>2454</v>
      </c>
      <c r="X885" s="40" t="s">
        <v>221</v>
      </c>
      <c r="Y885" s="416" t="s">
        <v>1872</v>
      </c>
      <c r="Z885" s="48"/>
      <c r="AA885" s="210"/>
      <c r="AB885" s="210"/>
      <c r="AC885" s="210"/>
      <c r="AD885" s="210"/>
      <c r="AE885" s="210"/>
      <c r="AF885" s="210"/>
      <c r="AG885" s="210"/>
    </row>
    <row r="886" spans="1:33" s="211" customFormat="1">
      <c r="A886" s="55"/>
      <c r="B886" s="56"/>
      <c r="C886" s="766">
        <v>11</v>
      </c>
      <c r="D886" s="489">
        <v>5</v>
      </c>
      <c r="E886" s="454" t="s">
        <v>2653</v>
      </c>
      <c r="F886" s="63">
        <v>0</v>
      </c>
      <c r="G886" s="72">
        <v>20000</v>
      </c>
      <c r="H886" s="161">
        <v>0</v>
      </c>
      <c r="I886" s="161">
        <v>0</v>
      </c>
      <c r="J886" s="161">
        <v>0</v>
      </c>
      <c r="K886" s="125">
        <f t="shared" ref="K886:K890" si="166">SUM(F886,G886,H886,I886,J886)</f>
        <v>20000</v>
      </c>
      <c r="L886" s="433"/>
      <c r="M886" s="433"/>
      <c r="N886" s="433"/>
      <c r="O886" s="433"/>
      <c r="P886" s="166"/>
      <c r="Q886" s="402"/>
      <c r="R886" s="57"/>
      <c r="S886" s="415" t="s">
        <v>2654</v>
      </c>
      <c r="T886" s="57" t="s">
        <v>2583</v>
      </c>
      <c r="U886" s="40">
        <v>7</v>
      </c>
      <c r="V886" s="40">
        <v>7.2</v>
      </c>
      <c r="W886" s="40" t="s">
        <v>2454</v>
      </c>
      <c r="X886" s="702" t="s">
        <v>221</v>
      </c>
      <c r="Y886" s="416" t="s">
        <v>2555</v>
      </c>
      <c r="Z886" s="48"/>
      <c r="AA886" s="210"/>
      <c r="AB886" s="210"/>
      <c r="AC886" s="210"/>
      <c r="AD886" s="210"/>
      <c r="AE886" s="210"/>
      <c r="AF886" s="210"/>
      <c r="AG886" s="210"/>
    </row>
    <row r="887" spans="1:33" s="1046" customFormat="1" ht="148.5" customHeight="1">
      <c r="A887" s="1041"/>
      <c r="B887" s="1042"/>
      <c r="C887" s="1188"/>
      <c r="D887" s="1148"/>
      <c r="E887" s="1131" t="s">
        <v>3630</v>
      </c>
      <c r="F887" s="1216">
        <v>0</v>
      </c>
      <c r="G887" s="1132">
        <v>10000</v>
      </c>
      <c r="H887" s="1216">
        <v>0</v>
      </c>
      <c r="I887" s="1216">
        <v>0</v>
      </c>
      <c r="J887" s="1216">
        <v>0</v>
      </c>
      <c r="K887" s="1084">
        <f t="shared" si="166"/>
        <v>10000</v>
      </c>
      <c r="L887" s="433">
        <v>0</v>
      </c>
      <c r="M887" s="435">
        <v>50</v>
      </c>
      <c r="N887" s="433">
        <v>0</v>
      </c>
      <c r="O887" s="433">
        <v>0</v>
      </c>
      <c r="P887" s="1362" t="s">
        <v>2442</v>
      </c>
      <c r="Q887" s="1253" t="s">
        <v>220</v>
      </c>
      <c r="R887" s="1044">
        <v>21490</v>
      </c>
      <c r="S887" s="1087" t="s">
        <v>2654</v>
      </c>
      <c r="T887" s="106" t="s">
        <v>2583</v>
      </c>
      <c r="U887" s="40">
        <v>7</v>
      </c>
      <c r="V887" s="40">
        <v>7.2</v>
      </c>
      <c r="W887" s="40" t="s">
        <v>2454</v>
      </c>
      <c r="X887" s="78" t="s">
        <v>221</v>
      </c>
      <c r="Y887" s="657" t="s">
        <v>2555</v>
      </c>
      <c r="Z887" s="664"/>
      <c r="AA887" s="1047"/>
      <c r="AB887" s="1047"/>
      <c r="AC887" s="1047"/>
      <c r="AD887" s="1047"/>
      <c r="AE887" s="1047"/>
      <c r="AF887" s="1047"/>
      <c r="AG887" s="1047"/>
    </row>
    <row r="888" spans="1:33" s="1046" customFormat="1" ht="148.5" customHeight="1">
      <c r="A888" s="1041"/>
      <c r="B888" s="1042"/>
      <c r="C888" s="1188"/>
      <c r="D888" s="1148"/>
      <c r="E888" s="1131" t="s">
        <v>3629</v>
      </c>
      <c r="F888" s="1216">
        <v>0</v>
      </c>
      <c r="G888" s="1132">
        <v>10000</v>
      </c>
      <c r="H888" s="1216">
        <v>0</v>
      </c>
      <c r="I888" s="1216">
        <v>0</v>
      </c>
      <c r="J888" s="1216">
        <v>0</v>
      </c>
      <c r="K888" s="1084">
        <f t="shared" si="166"/>
        <v>10000</v>
      </c>
      <c r="L888" s="433">
        <v>0</v>
      </c>
      <c r="M888" s="435">
        <v>50</v>
      </c>
      <c r="N888" s="433">
        <v>0</v>
      </c>
      <c r="O888" s="433">
        <v>0</v>
      </c>
      <c r="P888" s="1362" t="s">
        <v>2442</v>
      </c>
      <c r="Q888" s="1253" t="s">
        <v>220</v>
      </c>
      <c r="R888" s="1044">
        <v>21217</v>
      </c>
      <c r="S888" s="1087" t="s">
        <v>2654</v>
      </c>
      <c r="T888" s="106" t="s">
        <v>2583</v>
      </c>
      <c r="U888" s="40">
        <v>7</v>
      </c>
      <c r="V888" s="40">
        <v>7.2</v>
      </c>
      <c r="W888" s="40" t="s">
        <v>2454</v>
      </c>
      <c r="X888" s="78" t="s">
        <v>221</v>
      </c>
      <c r="Y888" s="657" t="s">
        <v>2555</v>
      </c>
      <c r="Z888" s="664"/>
      <c r="AA888" s="1047"/>
      <c r="AB888" s="1047"/>
      <c r="AC888" s="1047"/>
      <c r="AD888" s="1047"/>
      <c r="AE888" s="1047"/>
      <c r="AF888" s="1047"/>
      <c r="AG888" s="1047"/>
    </row>
    <row r="889" spans="1:33" s="1046" customFormat="1" ht="148.5" customHeight="1">
      <c r="A889" s="1041"/>
      <c r="B889" s="1042"/>
      <c r="C889" s="1188"/>
      <c r="D889" s="1148"/>
      <c r="E889" s="1131" t="s">
        <v>3628</v>
      </c>
      <c r="F889" s="1216">
        <v>0</v>
      </c>
      <c r="G889" s="1132">
        <v>0</v>
      </c>
      <c r="H889" s="1216">
        <v>0</v>
      </c>
      <c r="I889" s="1216">
        <v>0</v>
      </c>
      <c r="J889" s="1216">
        <v>0</v>
      </c>
      <c r="K889" s="1084">
        <f t="shared" si="166"/>
        <v>0</v>
      </c>
      <c r="L889" s="433">
        <v>0</v>
      </c>
      <c r="M889" s="435">
        <v>50</v>
      </c>
      <c r="N889" s="433">
        <v>0</v>
      </c>
      <c r="O889" s="433">
        <v>0</v>
      </c>
      <c r="P889" s="1362" t="s">
        <v>2442</v>
      </c>
      <c r="Q889" s="1253" t="s">
        <v>220</v>
      </c>
      <c r="R889" s="1044">
        <v>21702</v>
      </c>
      <c r="S889" s="1087" t="s">
        <v>2654</v>
      </c>
      <c r="T889" s="106" t="s">
        <v>2583</v>
      </c>
      <c r="U889" s="40">
        <v>7</v>
      </c>
      <c r="V889" s="40">
        <v>7.2</v>
      </c>
      <c r="W889" s="40" t="s">
        <v>2454</v>
      </c>
      <c r="X889" s="78" t="s">
        <v>221</v>
      </c>
      <c r="Y889" s="657" t="s">
        <v>2555</v>
      </c>
      <c r="Z889" s="664"/>
      <c r="AA889" s="1047"/>
      <c r="AB889" s="1047"/>
      <c r="AC889" s="1047"/>
      <c r="AD889" s="1047"/>
      <c r="AE889" s="1047"/>
      <c r="AF889" s="1047"/>
      <c r="AG889" s="1047"/>
    </row>
    <row r="890" spans="1:33" s="1046" customFormat="1" ht="148.5" customHeight="1">
      <c r="A890" s="1163"/>
      <c r="B890" s="1042"/>
      <c r="C890" s="1188"/>
      <c r="D890" s="1148"/>
      <c r="E890" s="1131" t="s">
        <v>3627</v>
      </c>
      <c r="F890" s="1216">
        <v>0</v>
      </c>
      <c r="G890" s="1132">
        <v>0</v>
      </c>
      <c r="H890" s="1216">
        <v>0</v>
      </c>
      <c r="I890" s="1216">
        <v>0</v>
      </c>
      <c r="J890" s="1216">
        <v>0</v>
      </c>
      <c r="K890" s="1084">
        <f t="shared" si="166"/>
        <v>0</v>
      </c>
      <c r="L890" s="433">
        <v>0</v>
      </c>
      <c r="M890" s="435">
        <v>50</v>
      </c>
      <c r="N890" s="433">
        <v>0</v>
      </c>
      <c r="O890" s="433">
        <v>0</v>
      </c>
      <c r="P890" s="1362" t="s">
        <v>2442</v>
      </c>
      <c r="Q890" s="1253" t="s">
        <v>220</v>
      </c>
      <c r="R890" s="1044">
        <v>21763</v>
      </c>
      <c r="S890" s="1087" t="s">
        <v>2654</v>
      </c>
      <c r="T890" s="106" t="s">
        <v>2583</v>
      </c>
      <c r="U890" s="40">
        <v>7</v>
      </c>
      <c r="V890" s="40">
        <v>7.2</v>
      </c>
      <c r="W890" s="40" t="s">
        <v>2454</v>
      </c>
      <c r="X890" s="78" t="s">
        <v>221</v>
      </c>
      <c r="Y890" s="657" t="s">
        <v>2555</v>
      </c>
      <c r="Z890" s="664"/>
      <c r="AA890" s="1047"/>
      <c r="AB890" s="1047"/>
      <c r="AC890" s="1047"/>
      <c r="AD890" s="1047"/>
      <c r="AE890" s="1047"/>
      <c r="AF890" s="1047"/>
      <c r="AG890" s="1047"/>
    </row>
    <row r="891" spans="1:33" s="211" customFormat="1" ht="152.25" customHeight="1">
      <c r="A891" s="55"/>
      <c r="B891" s="1034"/>
      <c r="C891" s="769">
        <v>12</v>
      </c>
      <c r="D891" s="1012">
        <v>21</v>
      </c>
      <c r="E891" s="1750" t="s">
        <v>738</v>
      </c>
      <c r="F891" s="1751">
        <v>29000</v>
      </c>
      <c r="G891" s="1161" t="s">
        <v>525</v>
      </c>
      <c r="H891" s="1752" t="s">
        <v>525</v>
      </c>
      <c r="I891" s="1752" t="s">
        <v>525</v>
      </c>
      <c r="J891" s="1752" t="s">
        <v>525</v>
      </c>
      <c r="K891" s="1637">
        <f>SUM(F891,G891,H891,I891,J891)</f>
        <v>29000</v>
      </c>
      <c r="L891" s="919">
        <v>60</v>
      </c>
      <c r="M891" s="919">
        <v>9</v>
      </c>
      <c r="N891" s="919">
        <v>1</v>
      </c>
      <c r="O891" s="919">
        <f>SUM(L891:N891)</f>
        <v>70</v>
      </c>
      <c r="P891" s="1753" t="s">
        <v>3130</v>
      </c>
      <c r="Q891" s="1754" t="s">
        <v>220</v>
      </c>
      <c r="R891" s="1008">
        <v>21582</v>
      </c>
      <c r="S891" s="921">
        <v>2</v>
      </c>
      <c r="T891" s="861" t="s">
        <v>726</v>
      </c>
      <c r="U891" s="1177">
        <v>7</v>
      </c>
      <c r="V891" s="1177">
        <v>7.2</v>
      </c>
      <c r="W891" s="1177" t="s">
        <v>1214</v>
      </c>
      <c r="X891" s="922" t="s">
        <v>221</v>
      </c>
      <c r="Y891" s="921" t="s">
        <v>3388</v>
      </c>
      <c r="Z891" s="48"/>
      <c r="AA891" s="210"/>
      <c r="AB891" s="210"/>
      <c r="AC891" s="210"/>
      <c r="AD891" s="210"/>
      <c r="AE891" s="210"/>
      <c r="AF891" s="210"/>
      <c r="AG891" s="210"/>
    </row>
    <row r="892" spans="1:33" s="476" customFormat="1" ht="23.25" customHeight="1">
      <c r="A892" s="323"/>
      <c r="B892" s="324"/>
      <c r="C892" s="572" t="s">
        <v>23</v>
      </c>
      <c r="D892" s="484" t="s">
        <v>2439</v>
      </c>
      <c r="E892" s="485" t="s">
        <v>2440</v>
      </c>
      <c r="F892" s="282">
        <f>SUM(F893,F896)</f>
        <v>0</v>
      </c>
      <c r="G892" s="282">
        <f>SUM(G893)</f>
        <v>150000</v>
      </c>
      <c r="H892" s="282">
        <f t="shared" ref="H892:K892" si="167">SUM(H893)</f>
        <v>0</v>
      </c>
      <c r="I892" s="282">
        <f t="shared" si="167"/>
        <v>0</v>
      </c>
      <c r="J892" s="282">
        <f t="shared" si="167"/>
        <v>0</v>
      </c>
      <c r="K892" s="282">
        <f t="shared" si="167"/>
        <v>150000</v>
      </c>
      <c r="L892" s="441"/>
      <c r="M892" s="282"/>
      <c r="N892" s="282"/>
      <c r="O892" s="282"/>
      <c r="P892" s="282"/>
      <c r="Q892" s="318"/>
      <c r="R892" s="474"/>
      <c r="S892" s="320"/>
      <c r="T892" s="319"/>
      <c r="U892" s="321"/>
      <c r="V892" s="321"/>
      <c r="W892" s="321"/>
      <c r="X892" s="321"/>
      <c r="Y892" s="280"/>
      <c r="Z892" s="475"/>
      <c r="AA892" s="475"/>
      <c r="AB892" s="475"/>
      <c r="AC892" s="475"/>
      <c r="AD892" s="475"/>
      <c r="AE892" s="475"/>
      <c r="AF892" s="475"/>
      <c r="AG892" s="475"/>
    </row>
    <row r="893" spans="1:33" s="211" customFormat="1" ht="121.5" customHeight="1">
      <c r="A893" s="55"/>
      <c r="B893" s="56"/>
      <c r="C893" s="766">
        <v>1</v>
      </c>
      <c r="D893" s="495">
        <v>3</v>
      </c>
      <c r="E893" s="389" t="s">
        <v>2452</v>
      </c>
      <c r="F893" s="161">
        <v>0</v>
      </c>
      <c r="G893" s="137">
        <v>150000</v>
      </c>
      <c r="H893" s="161">
        <v>0</v>
      </c>
      <c r="I893" s="161">
        <v>0</v>
      </c>
      <c r="J893" s="161">
        <v>0</v>
      </c>
      <c r="K893" s="54">
        <f t="shared" ref="K893" si="168">SUM(F893,G893,H893,I893,J893)</f>
        <v>150000</v>
      </c>
      <c r="L893" s="433">
        <v>0</v>
      </c>
      <c r="M893" s="433">
        <v>0</v>
      </c>
      <c r="N893" s="433">
        <v>0</v>
      </c>
      <c r="O893" s="433">
        <v>0</v>
      </c>
      <c r="P893" s="194" t="s">
        <v>3506</v>
      </c>
      <c r="Q893" s="49" t="s">
        <v>3507</v>
      </c>
      <c r="R893" s="455" t="s">
        <v>1220</v>
      </c>
      <c r="S893" s="416" t="s">
        <v>3474</v>
      </c>
      <c r="T893" s="40" t="s">
        <v>2443</v>
      </c>
      <c r="U893" s="40">
        <v>7</v>
      </c>
      <c r="V893" s="40">
        <v>7.2</v>
      </c>
      <c r="W893" s="40" t="s">
        <v>2439</v>
      </c>
      <c r="X893" s="40" t="s">
        <v>221</v>
      </c>
      <c r="Y893" s="416" t="s">
        <v>2444</v>
      </c>
      <c r="Z893" s="1397" t="s">
        <v>3444</v>
      </c>
      <c r="AA893" s="210"/>
      <c r="AB893" s="210"/>
      <c r="AC893" s="210"/>
      <c r="AD893" s="210"/>
      <c r="AE893" s="210"/>
      <c r="AF893" s="210"/>
      <c r="AG893" s="210"/>
    </row>
    <row r="894" spans="1:33" s="476" customFormat="1" ht="23.25" customHeight="1">
      <c r="A894" s="323"/>
      <c r="B894" s="324"/>
      <c r="C894" s="572" t="s">
        <v>28</v>
      </c>
      <c r="D894" s="484" t="s">
        <v>2454</v>
      </c>
      <c r="E894" s="485" t="s">
        <v>2455</v>
      </c>
      <c r="F894" s="282">
        <f>SUM(F900,F895)</f>
        <v>0</v>
      </c>
      <c r="G894" s="282">
        <f>SUM(G896,G895)</f>
        <v>30000</v>
      </c>
      <c r="H894" s="282">
        <f t="shared" ref="H894:K894" si="169">SUM(H896,H895)</f>
        <v>0</v>
      </c>
      <c r="I894" s="282">
        <f t="shared" si="169"/>
        <v>0</v>
      </c>
      <c r="J894" s="282">
        <f t="shared" si="169"/>
        <v>30000</v>
      </c>
      <c r="K894" s="282">
        <f t="shared" si="169"/>
        <v>60000</v>
      </c>
      <c r="L894" s="441"/>
      <c r="M894" s="282"/>
      <c r="N894" s="282"/>
      <c r="O894" s="282"/>
      <c r="P894" s="282"/>
      <c r="Q894" s="318"/>
      <c r="R894" s="474"/>
      <c r="S894" s="320"/>
      <c r="T894" s="319"/>
      <c r="U894" s="321"/>
      <c r="V894" s="321"/>
      <c r="W894" s="321"/>
      <c r="X894" s="321"/>
      <c r="Y894" s="280"/>
      <c r="Z894" s="475"/>
      <c r="AA894" s="475"/>
      <c r="AB894" s="475"/>
      <c r="AC894" s="475"/>
      <c r="AD894" s="475"/>
      <c r="AE894" s="475"/>
      <c r="AF894" s="475"/>
      <c r="AG894" s="475"/>
    </row>
    <row r="895" spans="1:33" s="211" customFormat="1" ht="114.75" customHeight="1">
      <c r="A895" s="55"/>
      <c r="B895" s="56"/>
      <c r="C895" s="766">
        <v>1</v>
      </c>
      <c r="D895" s="495">
        <v>25</v>
      </c>
      <c r="E895" s="481" t="s">
        <v>741</v>
      </c>
      <c r="F895" s="183" t="s">
        <v>525</v>
      </c>
      <c r="G895" s="183" t="s">
        <v>525</v>
      </c>
      <c r="H895" s="183" t="s">
        <v>525</v>
      </c>
      <c r="I895" s="183" t="s">
        <v>525</v>
      </c>
      <c r="J895" s="422">
        <v>30000</v>
      </c>
      <c r="K895" s="423">
        <f>SUM(F895,G895,H895,I895,J895)</f>
        <v>30000</v>
      </c>
      <c r="L895" s="431">
        <v>60</v>
      </c>
      <c r="M895" s="431">
        <v>10</v>
      </c>
      <c r="N895" s="431">
        <v>10</v>
      </c>
      <c r="O895" s="473">
        <f>SUM(L895:N895)</f>
        <v>80</v>
      </c>
      <c r="P895" s="166" t="s">
        <v>2442</v>
      </c>
      <c r="Q895" s="402" t="s">
        <v>220</v>
      </c>
      <c r="R895" s="75">
        <v>21490</v>
      </c>
      <c r="S895" s="416">
        <v>2</v>
      </c>
      <c r="T895" s="702" t="s">
        <v>711</v>
      </c>
      <c r="U895" s="40">
        <v>7</v>
      </c>
      <c r="V895" s="40">
        <v>7.2</v>
      </c>
      <c r="W895" s="40" t="s">
        <v>2454</v>
      </c>
      <c r="X895" s="40" t="s">
        <v>221</v>
      </c>
      <c r="Y895" s="416" t="s">
        <v>3388</v>
      </c>
      <c r="Z895" s="48"/>
      <c r="AA895" s="210"/>
      <c r="AB895" s="210"/>
      <c r="AC895" s="210"/>
      <c r="AD895" s="210"/>
      <c r="AE895" s="210"/>
      <c r="AF895" s="210"/>
      <c r="AG895" s="210"/>
    </row>
    <row r="896" spans="1:33" s="211" customFormat="1" ht="117.75" customHeight="1">
      <c r="A896" s="55"/>
      <c r="B896" s="56"/>
      <c r="C896" s="766">
        <v>2</v>
      </c>
      <c r="D896" s="495">
        <v>4</v>
      </c>
      <c r="E896" s="389" t="s">
        <v>2456</v>
      </c>
      <c r="F896" s="161">
        <v>0</v>
      </c>
      <c r="G896" s="137">
        <v>30000</v>
      </c>
      <c r="H896" s="161">
        <v>0</v>
      </c>
      <c r="I896" s="161">
        <v>0</v>
      </c>
      <c r="J896" s="161">
        <v>0</v>
      </c>
      <c r="K896" s="54">
        <f>SUM(F896,G896,H896,I896,J896)</f>
        <v>30000</v>
      </c>
      <c r="L896" s="435">
        <v>62</v>
      </c>
      <c r="M896" s="435">
        <v>18</v>
      </c>
      <c r="N896" s="435">
        <v>0</v>
      </c>
      <c r="O896" s="435">
        <v>80</v>
      </c>
      <c r="P896" s="49" t="s">
        <v>2442</v>
      </c>
      <c r="Q896" s="49" t="s">
        <v>220</v>
      </c>
      <c r="R896" s="455" t="s">
        <v>1170</v>
      </c>
      <c r="S896" s="416" t="s">
        <v>3473</v>
      </c>
      <c r="T896" s="40" t="s">
        <v>2443</v>
      </c>
      <c r="U896" s="40">
        <v>7</v>
      </c>
      <c r="V896" s="40">
        <v>7.2</v>
      </c>
      <c r="W896" s="40" t="s">
        <v>2439</v>
      </c>
      <c r="X896" s="40" t="s">
        <v>221</v>
      </c>
      <c r="Y896" s="416" t="s">
        <v>2444</v>
      </c>
      <c r="Z896" s="1398">
        <v>21610</v>
      </c>
      <c r="AA896" s="210"/>
      <c r="AB896" s="210"/>
      <c r="AC896" s="210"/>
      <c r="AD896" s="210"/>
      <c r="AE896" s="210"/>
      <c r="AF896" s="210"/>
      <c r="AG896" s="210"/>
    </row>
    <row r="897" spans="1:33" s="476" customFormat="1" ht="23.25" customHeight="1">
      <c r="A897" s="323"/>
      <c r="B897" s="324"/>
      <c r="C897" s="572" t="s">
        <v>31</v>
      </c>
      <c r="D897" s="484" t="s">
        <v>1214</v>
      </c>
      <c r="E897" s="485" t="s">
        <v>1213</v>
      </c>
      <c r="F897" s="340">
        <f>SUM(F898,F899,F900,F901)</f>
        <v>0</v>
      </c>
      <c r="G897" s="340">
        <f t="shared" ref="G897:K897" si="170">SUM(G898,G899,G900,G901)</f>
        <v>400000</v>
      </c>
      <c r="H897" s="340">
        <f t="shared" si="170"/>
        <v>0</v>
      </c>
      <c r="I897" s="340">
        <f t="shared" si="170"/>
        <v>0</v>
      </c>
      <c r="J897" s="340">
        <f t="shared" si="170"/>
        <v>0</v>
      </c>
      <c r="K897" s="340">
        <f t="shared" si="170"/>
        <v>400000</v>
      </c>
      <c r="L897" s="441"/>
      <c r="M897" s="282"/>
      <c r="N897" s="282"/>
      <c r="O897" s="282"/>
      <c r="P897" s="282"/>
      <c r="Q897" s="318"/>
      <c r="R897" s="474"/>
      <c r="S897" s="320"/>
      <c r="T897" s="319"/>
      <c r="U897" s="321"/>
      <c r="V897" s="321"/>
      <c r="W897" s="321"/>
      <c r="X897" s="321"/>
      <c r="Y897" s="280"/>
      <c r="Z897" s="475"/>
      <c r="AA897" s="475"/>
      <c r="AB897" s="475"/>
      <c r="AC897" s="475"/>
      <c r="AD897" s="475"/>
      <c r="AE897" s="475"/>
      <c r="AF897" s="475"/>
      <c r="AG897" s="475"/>
    </row>
    <row r="898" spans="1:33" s="211" customFormat="1" ht="209.25">
      <c r="A898" s="327"/>
      <c r="B898" s="871"/>
      <c r="C898" s="833">
        <v>1</v>
      </c>
      <c r="D898" s="1031">
        <v>6</v>
      </c>
      <c r="E898" s="873" t="s">
        <v>1215</v>
      </c>
      <c r="F898" s="1009">
        <v>0</v>
      </c>
      <c r="G898" s="889">
        <v>65000</v>
      </c>
      <c r="H898" s="1009">
        <v>0</v>
      </c>
      <c r="I898" s="1009">
        <v>0</v>
      </c>
      <c r="J898" s="1009">
        <v>0</v>
      </c>
      <c r="K898" s="888">
        <f t="shared" ref="K898" si="171">SUM(F898,G898,H898,I898,J898)</f>
        <v>65000</v>
      </c>
      <c r="L898" s="890">
        <v>0</v>
      </c>
      <c r="M898" s="890">
        <v>5</v>
      </c>
      <c r="N898" s="890">
        <v>0</v>
      </c>
      <c r="O898" s="890">
        <v>5</v>
      </c>
      <c r="P898" s="273" t="s">
        <v>3310</v>
      </c>
      <c r="Q898" s="273" t="s">
        <v>3260</v>
      </c>
      <c r="R898" s="1010" t="s">
        <v>1230</v>
      </c>
      <c r="S898" s="892" t="s">
        <v>1216</v>
      </c>
      <c r="T898" s="274" t="s">
        <v>1217</v>
      </c>
      <c r="U898" s="274">
        <v>7</v>
      </c>
      <c r="V898" s="274">
        <v>7.2</v>
      </c>
      <c r="W898" s="274" t="s">
        <v>1214</v>
      </c>
      <c r="X898" s="274" t="s">
        <v>394</v>
      </c>
      <c r="Y898" s="892" t="s">
        <v>1078</v>
      </c>
      <c r="Z898" s="210"/>
      <c r="AA898" s="210"/>
      <c r="AB898" s="210"/>
      <c r="AC898" s="210"/>
      <c r="AD898" s="210"/>
      <c r="AE898" s="210"/>
      <c r="AF898" s="210"/>
      <c r="AG898" s="210"/>
    </row>
    <row r="899" spans="1:33" s="208" customFormat="1" ht="178.5" customHeight="1">
      <c r="A899" s="622"/>
      <c r="B899" s="34"/>
      <c r="C899" s="582">
        <v>2</v>
      </c>
      <c r="D899" s="498">
        <v>5</v>
      </c>
      <c r="E899" s="454" t="s">
        <v>1233</v>
      </c>
      <c r="F899" s="193">
        <v>0</v>
      </c>
      <c r="G899" s="113">
        <v>120000</v>
      </c>
      <c r="H899" s="193">
        <v>0</v>
      </c>
      <c r="I899" s="193">
        <v>0</v>
      </c>
      <c r="J899" s="193">
        <v>0</v>
      </c>
      <c r="K899" s="110">
        <v>120000</v>
      </c>
      <c r="L899" s="110">
        <v>35</v>
      </c>
      <c r="M899" s="110">
        <v>15</v>
      </c>
      <c r="N899" s="110">
        <v>0</v>
      </c>
      <c r="O899" s="110">
        <v>50</v>
      </c>
      <c r="P899" s="415" t="s">
        <v>1234</v>
      </c>
      <c r="Q899" s="415" t="s">
        <v>1235</v>
      </c>
      <c r="R899" s="184" t="s">
        <v>1170</v>
      </c>
      <c r="S899" s="57" t="s">
        <v>1236</v>
      </c>
      <c r="T899" s="57" t="s">
        <v>1237</v>
      </c>
      <c r="U899" s="57">
        <v>7</v>
      </c>
      <c r="V899" s="57">
        <v>7.2</v>
      </c>
      <c r="W899" s="57" t="s">
        <v>1214</v>
      </c>
      <c r="X899" s="57" t="s">
        <v>394</v>
      </c>
      <c r="Y899" s="66" t="s">
        <v>1078</v>
      </c>
      <c r="Z899" s="1386"/>
      <c r="AA899" s="207"/>
      <c r="AB899" s="207"/>
      <c r="AC899" s="207"/>
      <c r="AD899" s="207"/>
      <c r="AE899" s="207"/>
      <c r="AF899" s="207"/>
      <c r="AG899" s="207"/>
    </row>
    <row r="900" spans="1:33" s="211" customFormat="1" ht="178.5" customHeight="1">
      <c r="A900" s="55"/>
      <c r="B900" s="56"/>
      <c r="C900" s="766">
        <v>3</v>
      </c>
      <c r="D900" s="1563">
        <v>7</v>
      </c>
      <c r="E900" s="1564" t="s">
        <v>1620</v>
      </c>
      <c r="F900" s="108"/>
      <c r="G900" s="1565">
        <v>60000</v>
      </c>
      <c r="H900" s="108"/>
      <c r="I900" s="108"/>
      <c r="J900" s="108"/>
      <c r="K900" s="108">
        <v>60000</v>
      </c>
      <c r="L900" s="1566">
        <v>20</v>
      </c>
      <c r="M900" s="1566">
        <v>10</v>
      </c>
      <c r="N900" s="1566"/>
      <c r="O900" s="1566">
        <v>30</v>
      </c>
      <c r="P900" s="851" t="s">
        <v>391</v>
      </c>
      <c r="Q900" s="852" t="s">
        <v>1235</v>
      </c>
      <c r="R900" s="1318">
        <v>21520</v>
      </c>
      <c r="S900" s="1567" t="s">
        <v>1621</v>
      </c>
      <c r="T900" s="1568" t="s">
        <v>1505</v>
      </c>
      <c r="U900" s="65">
        <v>7</v>
      </c>
      <c r="V900" s="65">
        <v>7.2</v>
      </c>
      <c r="W900" s="65">
        <v>7.23</v>
      </c>
      <c r="X900" s="260" t="s">
        <v>462</v>
      </c>
      <c r="Y900" s="246" t="s">
        <v>1434</v>
      </c>
      <c r="Z900" s="74"/>
      <c r="AA900" s="210"/>
      <c r="AB900" s="210"/>
      <c r="AC900" s="210"/>
      <c r="AD900" s="210"/>
      <c r="AE900" s="210"/>
      <c r="AF900" s="210"/>
      <c r="AG900" s="210"/>
    </row>
    <row r="901" spans="1:33" s="208" customFormat="1" ht="69.75" customHeight="1">
      <c r="A901" s="767"/>
      <c r="B901" s="768"/>
      <c r="C901" s="1610">
        <v>4</v>
      </c>
      <c r="D901" s="1744"/>
      <c r="E901" s="1612" t="s">
        <v>3333</v>
      </c>
      <c r="F901" s="1710">
        <v>0</v>
      </c>
      <c r="G901" s="1735">
        <v>155000</v>
      </c>
      <c r="H901" s="1710">
        <v>0</v>
      </c>
      <c r="I901" s="1710">
        <v>0</v>
      </c>
      <c r="J901" s="1710">
        <v>0</v>
      </c>
      <c r="K901" s="1708">
        <f>SUM(F901,G901,H901,I901,J901)</f>
        <v>155000</v>
      </c>
      <c r="L901" s="1710">
        <v>0</v>
      </c>
      <c r="M901" s="1710">
        <v>0</v>
      </c>
      <c r="N901" s="1710">
        <v>0</v>
      </c>
      <c r="O901" s="1710">
        <v>0</v>
      </c>
      <c r="P901" s="1710">
        <v>0</v>
      </c>
      <c r="Q901" s="1710">
        <v>0</v>
      </c>
      <c r="R901" s="1710">
        <v>0</v>
      </c>
      <c r="S901" s="1616"/>
      <c r="T901" s="1738"/>
      <c r="U901" s="1738"/>
      <c r="V901" s="1738"/>
      <c r="W901" s="1738"/>
      <c r="X901" s="1738"/>
      <c r="Y901" s="1616" t="s">
        <v>3326</v>
      </c>
      <c r="Z901" s="207"/>
      <c r="AA901" s="207"/>
      <c r="AB901" s="207"/>
      <c r="AC901" s="207"/>
      <c r="AD901" s="207"/>
      <c r="AE901" s="207"/>
      <c r="AF901" s="207"/>
      <c r="AG901" s="207"/>
    </row>
    <row r="902" spans="1:33" s="226" customFormat="1" ht="23.25" customHeight="1">
      <c r="A902" s="566">
        <v>2.2000000000000002</v>
      </c>
      <c r="B902" s="567" t="s">
        <v>79</v>
      </c>
      <c r="C902" s="580"/>
      <c r="D902" s="559"/>
      <c r="E902" s="560"/>
      <c r="F902" s="370">
        <f t="shared" ref="F902:K902" si="172">SUM(F903,F926)</f>
        <v>17734330</v>
      </c>
      <c r="G902" s="370">
        <f t="shared" si="172"/>
        <v>268200</v>
      </c>
      <c r="H902" s="370">
        <f t="shared" si="172"/>
        <v>0</v>
      </c>
      <c r="I902" s="370">
        <f t="shared" si="172"/>
        <v>20000</v>
      </c>
      <c r="J902" s="370">
        <f t="shared" si="172"/>
        <v>0</v>
      </c>
      <c r="K902" s="370">
        <f t="shared" si="172"/>
        <v>18022530</v>
      </c>
      <c r="L902" s="452"/>
      <c r="M902" s="370"/>
      <c r="N902" s="370"/>
      <c r="O902" s="370"/>
      <c r="P902" s="370"/>
      <c r="Q902" s="371"/>
      <c r="R902" s="372"/>
      <c r="S902" s="373"/>
      <c r="T902" s="374"/>
      <c r="U902" s="374"/>
      <c r="V902" s="374"/>
      <c r="W902" s="374"/>
      <c r="X902" s="374"/>
      <c r="Y902" s="697"/>
      <c r="Z902" s="221"/>
      <c r="AA902" s="221"/>
      <c r="AB902" s="221"/>
      <c r="AC902" s="221"/>
      <c r="AD902" s="221"/>
      <c r="AE902" s="221"/>
      <c r="AF902" s="221"/>
      <c r="AG902" s="221"/>
    </row>
    <row r="903" spans="1:33" s="213" customFormat="1" ht="23.25" customHeight="1">
      <c r="A903" s="469"/>
      <c r="B903" s="470"/>
      <c r="C903" s="578" t="s">
        <v>115</v>
      </c>
      <c r="D903" s="554"/>
      <c r="E903" s="555"/>
      <c r="F903" s="356">
        <f>SUM(F904,F911,F918,F921,F923,F925)</f>
        <v>17734330</v>
      </c>
      <c r="G903" s="356">
        <f t="shared" ref="G903:K903" si="173">SUM(G904,G911,G918,G921,G923,G925)</f>
        <v>228200</v>
      </c>
      <c r="H903" s="356">
        <f t="shared" si="173"/>
        <v>0</v>
      </c>
      <c r="I903" s="356">
        <f t="shared" si="173"/>
        <v>20000</v>
      </c>
      <c r="J903" s="356">
        <f t="shared" si="173"/>
        <v>0</v>
      </c>
      <c r="K903" s="356">
        <f t="shared" si="173"/>
        <v>17982530</v>
      </c>
      <c r="L903" s="450"/>
      <c r="M903" s="356"/>
      <c r="N903" s="356"/>
      <c r="O903" s="356"/>
      <c r="P903" s="356"/>
      <c r="Q903" s="357"/>
      <c r="R903" s="358"/>
      <c r="S903" s="359"/>
      <c r="T903" s="355"/>
      <c r="U903" s="360"/>
      <c r="V903" s="360"/>
      <c r="W903" s="360"/>
      <c r="X903" s="360"/>
      <c r="Y903" s="643"/>
      <c r="Z903" s="212"/>
      <c r="AA903" s="212"/>
      <c r="AB903" s="212"/>
      <c r="AC903" s="212"/>
      <c r="AD903" s="212"/>
      <c r="AE903" s="212"/>
      <c r="AF903" s="212"/>
      <c r="AG903" s="212"/>
    </row>
    <row r="904" spans="1:33" s="211" customFormat="1" ht="23.25" customHeight="1">
      <c r="A904" s="292"/>
      <c r="B904" s="293"/>
      <c r="C904" s="572" t="s">
        <v>20</v>
      </c>
      <c r="D904" s="484" t="s">
        <v>1825</v>
      </c>
      <c r="E904" s="485" t="s">
        <v>1826</v>
      </c>
      <c r="F904" s="282">
        <f>SUM(F905,F906,F908,F909,F910)</f>
        <v>10663310</v>
      </c>
      <c r="G904" s="282">
        <f t="shared" ref="G904:K904" si="174">SUM(G905,G906,G908,G909,G910)</f>
        <v>148200</v>
      </c>
      <c r="H904" s="282">
        <f t="shared" si="174"/>
        <v>0</v>
      </c>
      <c r="I904" s="282">
        <f t="shared" si="174"/>
        <v>0</v>
      </c>
      <c r="J904" s="282">
        <f t="shared" si="174"/>
        <v>0</v>
      </c>
      <c r="K904" s="282">
        <f t="shared" si="174"/>
        <v>10811510</v>
      </c>
      <c r="L904" s="447"/>
      <c r="M904" s="282"/>
      <c r="N904" s="282"/>
      <c r="O904" s="282"/>
      <c r="P904" s="282"/>
      <c r="Q904" s="283"/>
      <c r="R904" s="351"/>
      <c r="S904" s="338"/>
      <c r="T904" s="281"/>
      <c r="U904" s="339"/>
      <c r="V904" s="339"/>
      <c r="W904" s="339"/>
      <c r="X904" s="339"/>
      <c r="Y904" s="682"/>
      <c r="Z904" s="210"/>
      <c r="AA904" s="210"/>
      <c r="AB904" s="210"/>
      <c r="AC904" s="210"/>
      <c r="AD904" s="210"/>
      <c r="AE904" s="210"/>
      <c r="AF904" s="210"/>
      <c r="AG904" s="210"/>
    </row>
    <row r="905" spans="1:33" s="211" customFormat="1" ht="119.25" customHeight="1">
      <c r="A905" s="269"/>
      <c r="B905" s="871"/>
      <c r="C905" s="833">
        <v>1</v>
      </c>
      <c r="D905" s="557">
        <v>27</v>
      </c>
      <c r="E905" s="873" t="s">
        <v>1827</v>
      </c>
      <c r="F905" s="271">
        <v>0</v>
      </c>
      <c r="G905" s="202">
        <v>20000</v>
      </c>
      <c r="H905" s="271">
        <v>0</v>
      </c>
      <c r="I905" s="271">
        <v>0</v>
      </c>
      <c r="J905" s="271">
        <v>0</v>
      </c>
      <c r="K905" s="636">
        <f t="shared" ref="K905:K906" si="175">SUM(F905,G905,H905,I905,J905)</f>
        <v>20000</v>
      </c>
      <c r="L905" s="925">
        <v>0</v>
      </c>
      <c r="M905" s="429">
        <v>30</v>
      </c>
      <c r="N905" s="925">
        <v>0</v>
      </c>
      <c r="O905" s="429">
        <v>30</v>
      </c>
      <c r="P905" s="878" t="s">
        <v>240</v>
      </c>
      <c r="Q905" s="878" t="s">
        <v>220</v>
      </c>
      <c r="R905" s="853" t="s">
        <v>1731</v>
      </c>
      <c r="S905" s="216" t="s">
        <v>1828</v>
      </c>
      <c r="T905" s="204" t="s">
        <v>1829</v>
      </c>
      <c r="U905" s="204">
        <v>4</v>
      </c>
      <c r="V905" s="204">
        <v>4.0999999999999996</v>
      </c>
      <c r="W905" s="204" t="s">
        <v>1825</v>
      </c>
      <c r="X905" s="204" t="s">
        <v>221</v>
      </c>
      <c r="Y905" s="216" t="s">
        <v>1747</v>
      </c>
      <c r="Z905" s="210"/>
      <c r="AA905" s="210"/>
      <c r="AB905" s="210"/>
      <c r="AC905" s="210"/>
      <c r="AD905" s="210"/>
      <c r="AE905" s="210"/>
      <c r="AF905" s="210"/>
      <c r="AG905" s="210"/>
    </row>
    <row r="906" spans="1:33" s="211" customFormat="1" ht="116.25">
      <c r="A906" s="244"/>
      <c r="B906" s="245"/>
      <c r="C906" s="645">
        <v>2</v>
      </c>
      <c r="D906" s="1700">
        <v>17</v>
      </c>
      <c r="E906" s="1679" t="s">
        <v>2015</v>
      </c>
      <c r="F906" s="1473">
        <v>0</v>
      </c>
      <c r="G906" s="1109">
        <v>30000</v>
      </c>
      <c r="H906" s="1473">
        <v>0</v>
      </c>
      <c r="I906" s="1473">
        <v>0</v>
      </c>
      <c r="J906" s="1473">
        <v>0</v>
      </c>
      <c r="K906" s="1473">
        <f t="shared" si="175"/>
        <v>30000</v>
      </c>
      <c r="L906" s="1755">
        <v>0</v>
      </c>
      <c r="M906" s="1755">
        <v>50</v>
      </c>
      <c r="N906" s="1755">
        <v>0</v>
      </c>
      <c r="O906" s="1698">
        <f>SUM(L906:N906)</f>
        <v>50</v>
      </c>
      <c r="P906" s="1694" t="s">
        <v>3631</v>
      </c>
      <c r="Q906" s="1694" t="s">
        <v>3633</v>
      </c>
      <c r="R906" s="1285">
        <v>21702</v>
      </c>
      <c r="S906" s="1694" t="s">
        <v>2902</v>
      </c>
      <c r="T906" s="1756" t="s">
        <v>2017</v>
      </c>
      <c r="U906" s="1696">
        <v>4</v>
      </c>
      <c r="V906" s="1696">
        <v>4.0999999999999996</v>
      </c>
      <c r="W906" s="1696" t="s">
        <v>1825</v>
      </c>
      <c r="X906" s="1692" t="s">
        <v>221</v>
      </c>
      <c r="Y906" s="246" t="s">
        <v>1961</v>
      </c>
      <c r="Z906" s="210"/>
      <c r="AA906" s="210"/>
      <c r="AB906" s="210"/>
      <c r="AC906" s="210"/>
      <c r="AD906" s="210"/>
      <c r="AE906" s="210"/>
      <c r="AF906" s="210"/>
      <c r="AG906" s="210"/>
    </row>
    <row r="907" spans="1:33" s="211" customFormat="1" ht="212.25" customHeight="1">
      <c r="A907" s="58"/>
      <c r="B907" s="247"/>
      <c r="C907" s="827"/>
      <c r="D907" s="1701"/>
      <c r="E907" s="1583"/>
      <c r="F907" s="1110"/>
      <c r="G907" s="1757"/>
      <c r="H907" s="1110"/>
      <c r="I907" s="1110"/>
      <c r="J907" s="1110"/>
      <c r="K907" s="1110"/>
      <c r="L907" s="815"/>
      <c r="M907" s="815"/>
      <c r="N907" s="815"/>
      <c r="O907" s="1699"/>
      <c r="P907" s="1695" t="s">
        <v>3632</v>
      </c>
      <c r="Q907" s="1695" t="s">
        <v>3634</v>
      </c>
      <c r="R907" s="1111"/>
      <c r="S907" s="1695"/>
      <c r="T907" s="1662"/>
      <c r="U907" s="1697"/>
      <c r="V907" s="1697"/>
      <c r="W907" s="1697"/>
      <c r="X907" s="1693"/>
      <c r="Y907" s="417"/>
      <c r="Z907" s="210"/>
      <c r="AA907" s="210"/>
      <c r="AB907" s="210"/>
      <c r="AC907" s="210"/>
      <c r="AD907" s="210"/>
      <c r="AE907" s="210"/>
      <c r="AF907" s="210"/>
      <c r="AG907" s="210"/>
    </row>
    <row r="908" spans="1:33" s="211" customFormat="1" ht="115.5" customHeight="1">
      <c r="A908" s="55"/>
      <c r="B908" s="56"/>
      <c r="C908" s="766">
        <v>3</v>
      </c>
      <c r="D908" s="1470">
        <v>4</v>
      </c>
      <c r="E908" s="1471" t="s">
        <v>2309</v>
      </c>
      <c r="F908" s="130">
        <v>17500</v>
      </c>
      <c r="G908" s="1472">
        <v>0</v>
      </c>
      <c r="H908" s="54">
        <v>0</v>
      </c>
      <c r="I908" s="54">
        <v>0</v>
      </c>
      <c r="J908" s="54">
        <v>0</v>
      </c>
      <c r="K908" s="54">
        <v>17500</v>
      </c>
      <c r="L908" s="435">
        <v>0</v>
      </c>
      <c r="M908" s="435">
        <v>35</v>
      </c>
      <c r="N908" s="435">
        <v>0</v>
      </c>
      <c r="O908" s="435">
        <v>35</v>
      </c>
      <c r="P908" s="49" t="s">
        <v>240</v>
      </c>
      <c r="Q908" s="49" t="s">
        <v>220</v>
      </c>
      <c r="R908" s="75">
        <v>21582</v>
      </c>
      <c r="S908" s="416" t="s">
        <v>2310</v>
      </c>
      <c r="T908" s="40" t="s">
        <v>2311</v>
      </c>
      <c r="U908" s="702">
        <v>4</v>
      </c>
      <c r="V908" s="702">
        <v>4.0999999999999996</v>
      </c>
      <c r="W908" s="702" t="s">
        <v>1825</v>
      </c>
      <c r="X908" s="40" t="s">
        <v>221</v>
      </c>
      <c r="Y908" s="416" t="s">
        <v>2308</v>
      </c>
      <c r="Z908" s="210"/>
      <c r="AA908" s="210"/>
      <c r="AB908" s="210"/>
      <c r="AC908" s="210"/>
      <c r="AD908" s="210"/>
      <c r="AE908" s="210"/>
      <c r="AF908" s="210"/>
      <c r="AG908" s="210"/>
    </row>
    <row r="909" spans="1:33" s="211" customFormat="1" ht="115.5" customHeight="1">
      <c r="A909" s="55"/>
      <c r="B909" s="56"/>
      <c r="C909" s="766">
        <v>4</v>
      </c>
      <c r="D909" s="489">
        <v>24</v>
      </c>
      <c r="E909" s="478" t="s">
        <v>625</v>
      </c>
      <c r="F909" s="42">
        <v>5200</v>
      </c>
      <c r="G909" s="72">
        <v>0</v>
      </c>
      <c r="H909" s="183" t="s">
        <v>525</v>
      </c>
      <c r="I909" s="183" t="s">
        <v>525</v>
      </c>
      <c r="J909" s="183" t="s">
        <v>525</v>
      </c>
      <c r="K909" s="425">
        <f t="shared" ref="K909" si="176">SUM(F909,G909,H909,I909,J909)</f>
        <v>5200</v>
      </c>
      <c r="L909" s="183" t="s">
        <v>525</v>
      </c>
      <c r="M909" s="183">
        <v>40</v>
      </c>
      <c r="N909" s="183" t="s">
        <v>525</v>
      </c>
      <c r="O909" s="183">
        <f t="shared" ref="O909" si="177">SUM(L909:N909)</f>
        <v>40</v>
      </c>
      <c r="P909" s="1144" t="s">
        <v>240</v>
      </c>
      <c r="Q909" s="1144" t="s">
        <v>220</v>
      </c>
      <c r="R909" s="75">
        <v>21732</v>
      </c>
      <c r="S909" s="416" t="s">
        <v>554</v>
      </c>
      <c r="T909" s="702" t="s">
        <v>555</v>
      </c>
      <c r="U909" s="702">
        <v>4</v>
      </c>
      <c r="V909" s="702">
        <v>4.0999999999999996</v>
      </c>
      <c r="W909" s="702" t="s">
        <v>1825</v>
      </c>
      <c r="X909" s="702" t="s">
        <v>221</v>
      </c>
      <c r="Y909" s="658" t="s">
        <v>536</v>
      </c>
      <c r="Z909" s="210"/>
      <c r="AA909" s="210"/>
      <c r="AB909" s="210"/>
      <c r="AC909" s="210"/>
      <c r="AD909" s="210"/>
      <c r="AE909" s="210"/>
      <c r="AF909" s="210"/>
      <c r="AG909" s="210"/>
    </row>
    <row r="910" spans="1:33" s="208" customFormat="1" ht="46.5">
      <c r="A910" s="767"/>
      <c r="B910" s="768"/>
      <c r="C910" s="1610">
        <v>5</v>
      </c>
      <c r="D910" s="1611"/>
      <c r="E910" s="1707" t="s">
        <v>3513</v>
      </c>
      <c r="F910" s="1745">
        <v>10640610</v>
      </c>
      <c r="G910" s="1746">
        <v>98200</v>
      </c>
      <c r="H910" s="1710">
        <v>0</v>
      </c>
      <c r="I910" s="1710">
        <v>0</v>
      </c>
      <c r="J910" s="1710">
        <v>0</v>
      </c>
      <c r="K910" s="1747">
        <f>SUM(F910,G910,H910,I910,J910)</f>
        <v>10738810</v>
      </c>
      <c r="L910" s="1710">
        <v>0</v>
      </c>
      <c r="M910" s="1710">
        <v>0</v>
      </c>
      <c r="N910" s="1710">
        <v>0</v>
      </c>
      <c r="O910" s="1710">
        <v>0</v>
      </c>
      <c r="P910" s="1710">
        <v>0</v>
      </c>
      <c r="Q910" s="1710">
        <v>0</v>
      </c>
      <c r="R910" s="1710">
        <v>0</v>
      </c>
      <c r="S910" s="1711"/>
      <c r="T910" s="1723"/>
      <c r="U910" s="1723"/>
      <c r="V910" s="1723"/>
      <c r="W910" s="1723"/>
      <c r="X910" s="1723"/>
      <c r="Y910" s="1616" t="s">
        <v>3326</v>
      </c>
      <c r="Z910" s="207"/>
      <c r="AA910" s="207"/>
      <c r="AB910" s="207"/>
      <c r="AC910" s="207"/>
      <c r="AD910" s="207"/>
      <c r="AE910" s="207"/>
      <c r="AF910" s="207"/>
      <c r="AG910" s="207"/>
    </row>
    <row r="911" spans="1:33" s="211" customFormat="1" ht="46.5" customHeight="1">
      <c r="A911" s="292"/>
      <c r="B911" s="293"/>
      <c r="C911" s="572" t="s">
        <v>23</v>
      </c>
      <c r="D911" s="484" t="s">
        <v>80</v>
      </c>
      <c r="E911" s="485" t="s">
        <v>81</v>
      </c>
      <c r="F911" s="282">
        <f>SUM(F912,F915,F916,F917)</f>
        <v>7031020</v>
      </c>
      <c r="G911" s="282">
        <f t="shared" ref="G911:K911" si="178">SUM(G912,G915,G916,G917)</f>
        <v>20000</v>
      </c>
      <c r="H911" s="282">
        <f t="shared" si="178"/>
        <v>0</v>
      </c>
      <c r="I911" s="282">
        <f t="shared" si="178"/>
        <v>0</v>
      </c>
      <c r="J911" s="282">
        <f t="shared" si="178"/>
        <v>0</v>
      </c>
      <c r="K911" s="282">
        <f t="shared" si="178"/>
        <v>7051020</v>
      </c>
      <c r="L911" s="447"/>
      <c r="M911" s="282"/>
      <c r="N911" s="282"/>
      <c r="O911" s="282"/>
      <c r="P911" s="282"/>
      <c r="Q911" s="283"/>
      <c r="R911" s="351"/>
      <c r="S911" s="338"/>
      <c r="T911" s="281"/>
      <c r="U911" s="339"/>
      <c r="V911" s="339"/>
      <c r="W911" s="339"/>
      <c r="X911" s="339"/>
      <c r="Y911" s="682"/>
      <c r="Z911" s="210"/>
      <c r="AA911" s="210"/>
      <c r="AB911" s="210"/>
      <c r="AC911" s="210"/>
      <c r="AD911" s="210"/>
      <c r="AE911" s="210"/>
      <c r="AF911" s="210"/>
      <c r="AG911" s="210"/>
    </row>
    <row r="912" spans="1:33" s="211" customFormat="1" ht="115.5" customHeight="1">
      <c r="A912" s="58"/>
      <c r="B912" s="871"/>
      <c r="C912" s="833">
        <v>1</v>
      </c>
      <c r="D912" s="1022">
        <v>4</v>
      </c>
      <c r="E912" s="1032" t="s">
        <v>1912</v>
      </c>
      <c r="F912" s="894">
        <v>45000</v>
      </c>
      <c r="G912" s="1011">
        <v>0</v>
      </c>
      <c r="H912" s="1011">
        <v>0</v>
      </c>
      <c r="I912" s="1011">
        <v>0</v>
      </c>
      <c r="J912" s="1011">
        <v>0</v>
      </c>
      <c r="K912" s="1222">
        <v>45000</v>
      </c>
      <c r="L912" s="429">
        <v>200</v>
      </c>
      <c r="M912" s="429">
        <v>20</v>
      </c>
      <c r="N912" s="925">
        <v>0</v>
      </c>
      <c r="O912" s="429">
        <v>220</v>
      </c>
      <c r="P912" s="878" t="s">
        <v>240</v>
      </c>
      <c r="Q912" s="878" t="s">
        <v>220</v>
      </c>
      <c r="R912" s="853"/>
      <c r="S912" s="216" t="s">
        <v>1913</v>
      </c>
      <c r="T912" s="204" t="s">
        <v>1914</v>
      </c>
      <c r="U912" s="204">
        <v>4</v>
      </c>
      <c r="V912" s="204">
        <v>4.0999999999999996</v>
      </c>
      <c r="W912" s="204" t="s">
        <v>80</v>
      </c>
      <c r="X912" s="204" t="s">
        <v>394</v>
      </c>
      <c r="Y912" s="216" t="s">
        <v>1872</v>
      </c>
      <c r="Z912" s="210"/>
      <c r="AA912" s="210"/>
      <c r="AB912" s="210"/>
      <c r="AC912" s="210"/>
      <c r="AD912" s="210"/>
      <c r="AE912" s="210"/>
      <c r="AF912" s="210"/>
      <c r="AG912" s="210"/>
    </row>
    <row r="913" spans="1:33" s="1046" customFormat="1" ht="144" customHeight="1">
      <c r="A913" s="1041"/>
      <c r="B913" s="1042"/>
      <c r="C913" s="1188"/>
      <c r="D913" s="1195"/>
      <c r="E913" s="1223" t="s">
        <v>1939</v>
      </c>
      <c r="F913" s="1224">
        <v>22500</v>
      </c>
      <c r="G913" s="122">
        <v>0</v>
      </c>
      <c r="H913" s="122">
        <v>0</v>
      </c>
      <c r="I913" s="122">
        <v>0</v>
      </c>
      <c r="J913" s="122">
        <v>0</v>
      </c>
      <c r="K913" s="1225">
        <f t="shared" ref="K913:K914" si="179">SUM(F913,G913,H913,I913,J913)</f>
        <v>22500</v>
      </c>
      <c r="L913" s="655">
        <v>100</v>
      </c>
      <c r="M913" s="1226">
        <v>0</v>
      </c>
      <c r="N913" s="1226">
        <v>0</v>
      </c>
      <c r="O913" s="655">
        <f t="shared" ref="O913:O914" si="180">SUM(L913:N913)</f>
        <v>100</v>
      </c>
      <c r="P913" s="77" t="s">
        <v>240</v>
      </c>
      <c r="Q913" s="77" t="s">
        <v>220</v>
      </c>
      <c r="R913" s="1076">
        <v>21490</v>
      </c>
      <c r="S913" s="657" t="s">
        <v>1913</v>
      </c>
      <c r="T913" s="656" t="s">
        <v>1914</v>
      </c>
      <c r="U913" s="40">
        <v>4</v>
      </c>
      <c r="V913" s="40">
        <v>4.0999999999999996</v>
      </c>
      <c r="W913" s="40" t="s">
        <v>80</v>
      </c>
      <c r="X913" s="656" t="s">
        <v>394</v>
      </c>
      <c r="Y913" s="657" t="s">
        <v>1872</v>
      </c>
      <c r="Z913" s="1047"/>
      <c r="AA913" s="1047"/>
      <c r="AB913" s="1047"/>
      <c r="AC913" s="1047"/>
      <c r="AD913" s="1047"/>
      <c r="AE913" s="1047"/>
      <c r="AF913" s="1047"/>
      <c r="AG913" s="1047"/>
    </row>
    <row r="914" spans="1:33" s="1046" customFormat="1" ht="136.5" customHeight="1">
      <c r="A914" s="1041"/>
      <c r="B914" s="1042"/>
      <c r="C914" s="1188"/>
      <c r="D914" s="1195"/>
      <c r="E914" s="1223" t="s">
        <v>1940</v>
      </c>
      <c r="F914" s="1224">
        <v>22500</v>
      </c>
      <c r="G914" s="122">
        <v>0</v>
      </c>
      <c r="H914" s="122">
        <v>0</v>
      </c>
      <c r="I914" s="122">
        <v>0</v>
      </c>
      <c r="J914" s="122">
        <v>0</v>
      </c>
      <c r="K914" s="1225">
        <f t="shared" si="179"/>
        <v>22500</v>
      </c>
      <c r="L914" s="655">
        <v>100</v>
      </c>
      <c r="M914" s="655">
        <v>20</v>
      </c>
      <c r="N914" s="1226">
        <v>0</v>
      </c>
      <c r="O914" s="655">
        <f t="shared" si="180"/>
        <v>120</v>
      </c>
      <c r="P914" s="77" t="s">
        <v>240</v>
      </c>
      <c r="Q914" s="77" t="s">
        <v>220</v>
      </c>
      <c r="R914" s="1076">
        <v>21551</v>
      </c>
      <c r="S914" s="657" t="s">
        <v>1913</v>
      </c>
      <c r="T914" s="656" t="s">
        <v>1914</v>
      </c>
      <c r="U914" s="656">
        <v>4</v>
      </c>
      <c r="V914" s="656">
        <v>4.0999999999999996</v>
      </c>
      <c r="W914" s="656" t="s">
        <v>80</v>
      </c>
      <c r="X914" s="656" t="s">
        <v>394</v>
      </c>
      <c r="Y914" s="657" t="s">
        <v>1872</v>
      </c>
      <c r="Z914" s="1047"/>
      <c r="AA914" s="1047"/>
      <c r="AB914" s="1047"/>
      <c r="AC914" s="1047"/>
      <c r="AD914" s="1047"/>
      <c r="AE914" s="1047"/>
      <c r="AF914" s="1047"/>
      <c r="AG914" s="1047"/>
    </row>
    <row r="915" spans="1:33" s="211" customFormat="1" ht="115.5" customHeight="1">
      <c r="A915" s="55"/>
      <c r="B915" s="56"/>
      <c r="C915" s="766">
        <v>2</v>
      </c>
      <c r="D915" s="489">
        <v>15</v>
      </c>
      <c r="E915" s="482" t="s">
        <v>2626</v>
      </c>
      <c r="F915" s="143">
        <v>50000</v>
      </c>
      <c r="G915" s="122">
        <v>0</v>
      </c>
      <c r="H915" s="122">
        <v>0</v>
      </c>
      <c r="I915" s="122">
        <v>0</v>
      </c>
      <c r="J915" s="122">
        <v>0</v>
      </c>
      <c r="K915" s="125">
        <f t="shared" ref="K915" si="181">SUM(F915,G915,H915,I915,J915)</f>
        <v>50000</v>
      </c>
      <c r="L915" s="448">
        <v>100</v>
      </c>
      <c r="M915" s="448">
        <v>10</v>
      </c>
      <c r="N915" s="121">
        <v>0</v>
      </c>
      <c r="O915" s="448">
        <f>SUM(L915:N915)</f>
        <v>110</v>
      </c>
      <c r="P915" s="416" t="s">
        <v>391</v>
      </c>
      <c r="Q915" s="416" t="s">
        <v>2627</v>
      </c>
      <c r="R915" s="57" t="s">
        <v>2628</v>
      </c>
      <c r="S915" s="415" t="s">
        <v>2629</v>
      </c>
      <c r="T915" s="57" t="s">
        <v>2630</v>
      </c>
      <c r="U915" s="57">
        <v>4</v>
      </c>
      <c r="V915" s="57">
        <v>4.0999999999999996</v>
      </c>
      <c r="W915" s="57" t="s">
        <v>80</v>
      </c>
      <c r="X915" s="702" t="s">
        <v>221</v>
      </c>
      <c r="Y915" s="416" t="s">
        <v>2555</v>
      </c>
      <c r="Z915" s="210"/>
      <c r="AA915" s="210"/>
      <c r="AB915" s="210"/>
      <c r="AC915" s="210"/>
      <c r="AD915" s="210"/>
      <c r="AE915" s="210"/>
      <c r="AF915" s="210"/>
      <c r="AG915" s="210"/>
    </row>
    <row r="916" spans="1:33" s="211" customFormat="1" ht="115.5" customHeight="1">
      <c r="A916" s="55"/>
      <c r="B916" s="56"/>
      <c r="C916" s="766">
        <v>3</v>
      </c>
      <c r="D916" s="495">
        <v>2</v>
      </c>
      <c r="E916" s="454" t="s">
        <v>2305</v>
      </c>
      <c r="F916" s="54">
        <v>0</v>
      </c>
      <c r="G916" s="137">
        <v>20000</v>
      </c>
      <c r="H916" s="54">
        <v>0</v>
      </c>
      <c r="I916" s="54">
        <v>0</v>
      </c>
      <c r="J916" s="54">
        <v>0</v>
      </c>
      <c r="K916" s="54">
        <v>20000</v>
      </c>
      <c r="L916" s="435">
        <v>0</v>
      </c>
      <c r="M916" s="435">
        <v>35</v>
      </c>
      <c r="N916" s="435">
        <v>0</v>
      </c>
      <c r="O916" s="435">
        <v>35</v>
      </c>
      <c r="P916" s="49" t="s">
        <v>240</v>
      </c>
      <c r="Q916" s="49" t="s">
        <v>220</v>
      </c>
      <c r="R916" s="702" t="s">
        <v>3339</v>
      </c>
      <c r="S916" s="416" t="s">
        <v>2306</v>
      </c>
      <c r="T916" s="40" t="s">
        <v>2307</v>
      </c>
      <c r="U916" s="40">
        <v>4</v>
      </c>
      <c r="V916" s="40">
        <v>4.0999999999999996</v>
      </c>
      <c r="W916" s="40" t="s">
        <v>80</v>
      </c>
      <c r="X916" s="40" t="s">
        <v>221</v>
      </c>
      <c r="Y916" s="416" t="s">
        <v>2308</v>
      </c>
      <c r="Z916" s="210"/>
      <c r="AA916" s="210"/>
      <c r="AB916" s="210"/>
      <c r="AC916" s="210"/>
      <c r="AD916" s="210"/>
      <c r="AE916" s="210"/>
      <c r="AF916" s="210"/>
      <c r="AG916" s="210"/>
    </row>
    <row r="917" spans="1:33" s="208" customFormat="1" ht="115.5" customHeight="1">
      <c r="A917" s="767"/>
      <c r="B917" s="768"/>
      <c r="C917" s="1610">
        <v>4</v>
      </c>
      <c r="D917" s="1739"/>
      <c r="E917" s="1612" t="s">
        <v>3514</v>
      </c>
      <c r="F917" s="1709">
        <v>6936020</v>
      </c>
      <c r="G917" s="1748">
        <v>0</v>
      </c>
      <c r="H917" s="1709">
        <v>0</v>
      </c>
      <c r="I917" s="1709">
        <v>0</v>
      </c>
      <c r="J917" s="1709">
        <v>0</v>
      </c>
      <c r="K917" s="1709">
        <f>SUM(F917,G917,H917,I917,J917)</f>
        <v>6936020</v>
      </c>
      <c r="L917" s="1749">
        <v>0</v>
      </c>
      <c r="M917" s="1749">
        <v>0</v>
      </c>
      <c r="N917" s="1749">
        <v>0</v>
      </c>
      <c r="O917" s="1749">
        <v>0</v>
      </c>
      <c r="P917" s="1749">
        <v>0</v>
      </c>
      <c r="Q917" s="1749">
        <v>0</v>
      </c>
      <c r="R917" s="1749">
        <v>0</v>
      </c>
      <c r="S917" s="1711"/>
      <c r="T917" s="1712"/>
      <c r="U917" s="1712"/>
      <c r="V917" s="1712"/>
      <c r="W917" s="1712"/>
      <c r="X917" s="1712"/>
      <c r="Y917" s="1711" t="s">
        <v>3326</v>
      </c>
      <c r="Z917" s="207"/>
      <c r="AA917" s="207"/>
      <c r="AB917" s="207"/>
      <c r="AC917" s="207"/>
      <c r="AD917" s="207"/>
      <c r="AE917" s="207"/>
      <c r="AF917" s="207"/>
      <c r="AG917" s="207"/>
    </row>
    <row r="918" spans="1:33" s="211" customFormat="1" ht="23.25" customHeight="1">
      <c r="A918" s="292"/>
      <c r="B918" s="293"/>
      <c r="C918" s="572" t="s">
        <v>28</v>
      </c>
      <c r="D918" s="484" t="s">
        <v>82</v>
      </c>
      <c r="E918" s="485" t="s">
        <v>83</v>
      </c>
      <c r="F918" s="340">
        <f>SUM(F919,F920)</f>
        <v>0</v>
      </c>
      <c r="G918" s="340">
        <f t="shared" ref="G918:J918" si="182">SUM(G919,G920)</f>
        <v>30000</v>
      </c>
      <c r="H918" s="340">
        <f t="shared" si="182"/>
        <v>0</v>
      </c>
      <c r="I918" s="340">
        <f t="shared" si="182"/>
        <v>20000</v>
      </c>
      <c r="J918" s="340">
        <f t="shared" si="182"/>
        <v>0</v>
      </c>
      <c r="K918" s="340">
        <f t="shared" ref="K918" si="183">SUM(K919,K920)</f>
        <v>50000</v>
      </c>
      <c r="L918" s="447"/>
      <c r="M918" s="282"/>
      <c r="N918" s="282"/>
      <c r="O918" s="282"/>
      <c r="P918" s="282"/>
      <c r="Q918" s="283"/>
      <c r="R918" s="281"/>
      <c r="S918" s="338"/>
      <c r="T918" s="281"/>
      <c r="U918" s="339"/>
      <c r="V918" s="339"/>
      <c r="W918" s="339"/>
      <c r="X918" s="339"/>
      <c r="Y918" s="682"/>
      <c r="Z918" s="210"/>
      <c r="AA918" s="210"/>
      <c r="AB918" s="210"/>
      <c r="AC918" s="210"/>
      <c r="AD918" s="210"/>
      <c r="AE918" s="210"/>
      <c r="AF918" s="210"/>
      <c r="AG918" s="210"/>
    </row>
    <row r="919" spans="1:33" s="211" customFormat="1" ht="133.5" customHeight="1">
      <c r="A919" s="269"/>
      <c r="B919" s="871"/>
      <c r="C919" s="833">
        <v>1</v>
      </c>
      <c r="D919" s="872">
        <v>4</v>
      </c>
      <c r="E919" s="857" t="s">
        <v>1915</v>
      </c>
      <c r="F919" s="1011">
        <v>0</v>
      </c>
      <c r="G919" s="874">
        <v>30000</v>
      </c>
      <c r="H919" s="1011">
        <v>0</v>
      </c>
      <c r="I919" s="1011">
        <v>0</v>
      </c>
      <c r="J919" s="1011">
        <v>0</v>
      </c>
      <c r="K919" s="636">
        <v>30000</v>
      </c>
      <c r="L919" s="429">
        <v>500</v>
      </c>
      <c r="M919" s="925">
        <v>0</v>
      </c>
      <c r="N919" s="925">
        <v>0</v>
      </c>
      <c r="O919" s="429">
        <v>500</v>
      </c>
      <c r="P919" s="878" t="s">
        <v>240</v>
      </c>
      <c r="Q919" s="878" t="s">
        <v>220</v>
      </c>
      <c r="R919" s="998">
        <v>21763</v>
      </c>
      <c r="S919" s="216" t="s">
        <v>1916</v>
      </c>
      <c r="T919" s="204" t="s">
        <v>1917</v>
      </c>
      <c r="U919" s="204">
        <v>4</v>
      </c>
      <c r="V919" s="204">
        <v>4.2</v>
      </c>
      <c r="W919" s="204" t="s">
        <v>82</v>
      </c>
      <c r="X919" s="204" t="s">
        <v>221</v>
      </c>
      <c r="Y919" s="216" t="s">
        <v>1872</v>
      </c>
      <c r="Z919" s="210"/>
      <c r="AA919" s="210"/>
      <c r="AB919" s="210"/>
      <c r="AC919" s="210"/>
      <c r="AD919" s="210"/>
      <c r="AE919" s="210"/>
      <c r="AF919" s="210"/>
      <c r="AG919" s="210"/>
    </row>
    <row r="920" spans="1:33" s="211" customFormat="1" ht="133.5" customHeight="1">
      <c r="A920" s="55"/>
      <c r="B920" s="56"/>
      <c r="C920" s="766">
        <v>2</v>
      </c>
      <c r="D920" s="490">
        <v>31</v>
      </c>
      <c r="E920" s="483" t="s">
        <v>1591</v>
      </c>
      <c r="F920" s="110">
        <v>0</v>
      </c>
      <c r="G920" s="156">
        <v>0</v>
      </c>
      <c r="H920" s="193">
        <v>0</v>
      </c>
      <c r="I920" s="193">
        <v>20000</v>
      </c>
      <c r="J920" s="193">
        <v>0</v>
      </c>
      <c r="K920" s="193">
        <f t="shared" ref="K920" si="184">SUM(F920,G920,H920,I920,J920)</f>
        <v>20000</v>
      </c>
      <c r="L920" s="1142">
        <v>40</v>
      </c>
      <c r="M920" s="1142">
        <v>20</v>
      </c>
      <c r="N920" s="1250">
        <v>0</v>
      </c>
      <c r="O920" s="1142">
        <f t="shared" ref="O920" si="185">SUM(L920:N920)</f>
        <v>60</v>
      </c>
      <c r="P920" s="1144" t="s">
        <v>240</v>
      </c>
      <c r="Q920" s="1144" t="s">
        <v>220</v>
      </c>
      <c r="R920" s="75">
        <v>21763</v>
      </c>
      <c r="S920" s="1143" t="s">
        <v>1592</v>
      </c>
      <c r="T920" s="154" t="s">
        <v>1593</v>
      </c>
      <c r="U920" s="40">
        <v>4</v>
      </c>
      <c r="V920" s="40">
        <v>4.2</v>
      </c>
      <c r="W920" s="40" t="s">
        <v>82</v>
      </c>
      <c r="X920" s="57" t="s">
        <v>221</v>
      </c>
      <c r="Y920" s="415" t="s">
        <v>1434</v>
      </c>
      <c r="AA920" s="1240" t="s">
        <v>1556</v>
      </c>
      <c r="AB920" s="210"/>
      <c r="AC920" s="210"/>
      <c r="AD920" s="210"/>
      <c r="AE920" s="210"/>
      <c r="AF920" s="210"/>
      <c r="AG920" s="210"/>
    </row>
    <row r="921" spans="1:33" s="211" customFormat="1" ht="23.25" customHeight="1">
      <c r="A921" s="292"/>
      <c r="B921" s="293"/>
      <c r="C921" s="572" t="s">
        <v>31</v>
      </c>
      <c r="D921" s="484" t="s">
        <v>2312</v>
      </c>
      <c r="E921" s="485" t="s">
        <v>2313</v>
      </c>
      <c r="F921" s="340">
        <f>SUM(F922)</f>
        <v>40000</v>
      </c>
      <c r="G921" s="340">
        <f t="shared" ref="G921:J921" si="186">SUM(G922)</f>
        <v>0</v>
      </c>
      <c r="H921" s="340">
        <f t="shared" si="186"/>
        <v>0</v>
      </c>
      <c r="I921" s="340">
        <f t="shared" si="186"/>
        <v>0</v>
      </c>
      <c r="J921" s="340">
        <f t="shared" si="186"/>
        <v>0</v>
      </c>
      <c r="K921" s="340">
        <f t="shared" ref="K921" si="187">SUM(K922)</f>
        <v>40000</v>
      </c>
      <c r="L921" s="447"/>
      <c r="M921" s="282"/>
      <c r="N921" s="282"/>
      <c r="O921" s="282"/>
      <c r="P921" s="282"/>
      <c r="Q921" s="283"/>
      <c r="R921" s="281"/>
      <c r="S921" s="338"/>
      <c r="T921" s="281"/>
      <c r="U921" s="339"/>
      <c r="V921" s="339"/>
      <c r="W921" s="339"/>
      <c r="X921" s="339"/>
      <c r="Y921" s="682"/>
      <c r="Z921" s="210"/>
      <c r="AA921" s="210"/>
      <c r="AB921" s="210"/>
      <c r="AC921" s="210"/>
      <c r="AD921" s="210"/>
      <c r="AE921" s="210"/>
      <c r="AF921" s="210"/>
      <c r="AG921" s="210"/>
    </row>
    <row r="922" spans="1:33" s="211" customFormat="1" ht="123" customHeight="1">
      <c r="A922" s="837"/>
      <c r="B922" s="1323"/>
      <c r="C922" s="1324">
        <v>1</v>
      </c>
      <c r="D922" s="1882">
        <v>3</v>
      </c>
      <c r="E922" s="1883" t="s">
        <v>2314</v>
      </c>
      <c r="F922" s="1884">
        <v>40000</v>
      </c>
      <c r="G922" s="1885"/>
      <c r="H922" s="1327">
        <v>0</v>
      </c>
      <c r="I922" s="1327">
        <v>0</v>
      </c>
      <c r="J922" s="1327">
        <v>0</v>
      </c>
      <c r="K922" s="1327">
        <f t="shared" ref="K922" si="188">SUM(F922,G922,H922,I922,J922)</f>
        <v>40000</v>
      </c>
      <c r="L922" s="1329">
        <v>0</v>
      </c>
      <c r="M922" s="1329">
        <v>5</v>
      </c>
      <c r="N922" s="1329">
        <v>0</v>
      </c>
      <c r="O922" s="1329">
        <f t="shared" ref="O922" si="189">SUM(L922:N922)</f>
        <v>5</v>
      </c>
      <c r="P922" s="1330" t="s">
        <v>240</v>
      </c>
      <c r="Q922" s="1330" t="s">
        <v>220</v>
      </c>
      <c r="R922" s="1414">
        <v>21671</v>
      </c>
      <c r="S922" s="1331" t="s">
        <v>2315</v>
      </c>
      <c r="T922" s="1332" t="s">
        <v>2316</v>
      </c>
      <c r="U922" s="1333">
        <v>4</v>
      </c>
      <c r="V922" s="1332">
        <v>4.4000000000000004</v>
      </c>
      <c r="W922" s="1332" t="s">
        <v>2312</v>
      </c>
      <c r="X922" s="1332" t="s">
        <v>221</v>
      </c>
      <c r="Y922" s="1331" t="s">
        <v>2308</v>
      </c>
      <c r="Z922" s="210"/>
      <c r="AA922" s="210"/>
      <c r="AB922" s="210"/>
      <c r="AC922" s="210"/>
      <c r="AD922" s="210"/>
      <c r="AE922" s="210"/>
      <c r="AF922" s="210"/>
      <c r="AG922" s="210"/>
    </row>
    <row r="923" spans="1:33" s="208" customFormat="1" ht="23.25" customHeight="1">
      <c r="A923" s="323"/>
      <c r="B923" s="324"/>
      <c r="C923" s="572" t="s">
        <v>35</v>
      </c>
      <c r="D923" s="484" t="s">
        <v>2317</v>
      </c>
      <c r="E923" s="485" t="s">
        <v>2318</v>
      </c>
      <c r="F923" s="340">
        <f>SUM(F924)</f>
        <v>0</v>
      </c>
      <c r="G923" s="340">
        <f t="shared" ref="G923:J923" si="190">SUM(G924)</f>
        <v>30000</v>
      </c>
      <c r="H923" s="340">
        <f t="shared" si="190"/>
        <v>0</v>
      </c>
      <c r="I923" s="340">
        <f t="shared" si="190"/>
        <v>0</v>
      </c>
      <c r="J923" s="340">
        <f t="shared" si="190"/>
        <v>0</v>
      </c>
      <c r="K923" s="340">
        <f t="shared" ref="K923" si="191">SUM(K924)</f>
        <v>30000</v>
      </c>
      <c r="L923" s="441"/>
      <c r="M923" s="282"/>
      <c r="N923" s="282"/>
      <c r="O923" s="282"/>
      <c r="P923" s="282"/>
      <c r="Q923" s="318"/>
      <c r="R923" s="319"/>
      <c r="S923" s="320"/>
      <c r="T923" s="319"/>
      <c r="U923" s="321"/>
      <c r="V923" s="321"/>
      <c r="W923" s="321"/>
      <c r="X923" s="321"/>
      <c r="Y923" s="280"/>
      <c r="Z923" s="207"/>
      <c r="AA923" s="207"/>
      <c r="AB923" s="207"/>
      <c r="AC923" s="207"/>
      <c r="AD923" s="207"/>
      <c r="AE923" s="207"/>
      <c r="AF923" s="207"/>
      <c r="AG923" s="207"/>
    </row>
    <row r="924" spans="1:33" s="211" customFormat="1" ht="115.5" customHeight="1">
      <c r="A924" s="837"/>
      <c r="B924" s="1323"/>
      <c r="C924" s="1324">
        <v>1</v>
      </c>
      <c r="D924" s="1325">
        <v>1</v>
      </c>
      <c r="E924" s="1326" t="s">
        <v>2319</v>
      </c>
      <c r="F924" s="1327">
        <v>0</v>
      </c>
      <c r="G924" s="1328">
        <v>30000</v>
      </c>
      <c r="H924" s="1327">
        <v>0</v>
      </c>
      <c r="I924" s="1327">
        <v>0</v>
      </c>
      <c r="J924" s="1327">
        <v>0</v>
      </c>
      <c r="K924" s="1327">
        <f>SUM(F924,G924,H924,I924,J924)</f>
        <v>30000</v>
      </c>
      <c r="L924" s="1329">
        <v>0</v>
      </c>
      <c r="M924" s="1329">
        <v>25</v>
      </c>
      <c r="N924" s="1329">
        <v>0</v>
      </c>
      <c r="O924" s="1329">
        <f t="shared" ref="O924" si="192">SUM(L924:N924)</f>
        <v>25</v>
      </c>
      <c r="P924" s="1330" t="s">
        <v>240</v>
      </c>
      <c r="Q924" s="1330" t="s">
        <v>220</v>
      </c>
      <c r="R924" s="1414">
        <v>21732</v>
      </c>
      <c r="S924" s="1331" t="s">
        <v>2320</v>
      </c>
      <c r="T924" s="1332" t="s">
        <v>2321</v>
      </c>
      <c r="U924" s="1333">
        <v>4</v>
      </c>
      <c r="V924" s="1332">
        <v>4.4000000000000004</v>
      </c>
      <c r="W924" s="1332" t="s">
        <v>2317</v>
      </c>
      <c r="X924" s="1332" t="s">
        <v>221</v>
      </c>
      <c r="Y924" s="1331" t="s">
        <v>2308</v>
      </c>
      <c r="Z924" s="210"/>
      <c r="AA924" s="210"/>
      <c r="AB924" s="210"/>
      <c r="AC924" s="210"/>
      <c r="AD924" s="210"/>
      <c r="AE924" s="210"/>
      <c r="AF924" s="210"/>
      <c r="AG924" s="210"/>
    </row>
    <row r="925" spans="1:33" s="211" customFormat="1" ht="23.25" customHeight="1">
      <c r="A925" s="292"/>
      <c r="B925" s="293"/>
      <c r="C925" s="572" t="s">
        <v>38</v>
      </c>
      <c r="D925" s="484" t="s">
        <v>623</v>
      </c>
      <c r="E925" s="485" t="s">
        <v>624</v>
      </c>
      <c r="F925" s="340"/>
      <c r="G925" s="340"/>
      <c r="H925" s="340"/>
      <c r="I925" s="340"/>
      <c r="J925" s="340"/>
      <c r="K925" s="340"/>
      <c r="L925" s="447"/>
      <c r="M925" s="282"/>
      <c r="N925" s="282"/>
      <c r="O925" s="282"/>
      <c r="P925" s="282"/>
      <c r="Q925" s="283"/>
      <c r="R925" s="281"/>
      <c r="S925" s="338"/>
      <c r="T925" s="281"/>
      <c r="U925" s="339"/>
      <c r="V925" s="339"/>
      <c r="W925" s="339"/>
      <c r="X925" s="339"/>
      <c r="Y925" s="682"/>
      <c r="Z925" s="210"/>
      <c r="AA925" s="210"/>
      <c r="AB925" s="210"/>
      <c r="AC925" s="210"/>
      <c r="AD925" s="210"/>
      <c r="AE925" s="210"/>
      <c r="AF925" s="210"/>
      <c r="AG925" s="210"/>
    </row>
    <row r="926" spans="1:33" s="225" customFormat="1" ht="23.25" customHeight="1">
      <c r="A926" s="458"/>
      <c r="B926" s="459"/>
      <c r="C926" s="578" t="s">
        <v>116</v>
      </c>
      <c r="D926" s="554"/>
      <c r="E926" s="555"/>
      <c r="F926" s="375">
        <f>SUM(F927)</f>
        <v>0</v>
      </c>
      <c r="G926" s="375">
        <f t="shared" ref="G926:K927" si="193">SUM(G927)</f>
        <v>40000</v>
      </c>
      <c r="H926" s="375">
        <f t="shared" si="193"/>
        <v>0</v>
      </c>
      <c r="I926" s="375">
        <f t="shared" si="193"/>
        <v>0</v>
      </c>
      <c r="J926" s="375">
        <f t="shared" si="193"/>
        <v>0</v>
      </c>
      <c r="K926" s="375">
        <f t="shared" si="193"/>
        <v>40000</v>
      </c>
      <c r="L926" s="375">
        <f>SUM(L927)</f>
        <v>0</v>
      </c>
      <c r="M926" s="375">
        <f>SUM(M927)</f>
        <v>0</v>
      </c>
      <c r="N926" s="375">
        <f>SUM(N927)</f>
        <v>0</v>
      </c>
      <c r="O926" s="375">
        <f>SUM(O927)</f>
        <v>0</v>
      </c>
      <c r="P926" s="356"/>
      <c r="Q926" s="376"/>
      <c r="R926" s="362"/>
      <c r="S926" s="377"/>
      <c r="T926" s="362"/>
      <c r="U926" s="365"/>
      <c r="V926" s="365"/>
      <c r="W926" s="365"/>
      <c r="X926" s="365"/>
      <c r="Y926" s="643"/>
      <c r="Z926" s="224"/>
      <c r="AA926" s="224"/>
      <c r="AB926" s="224"/>
      <c r="AC926" s="224"/>
      <c r="AD926" s="224"/>
      <c r="AE926" s="224"/>
      <c r="AF926" s="224"/>
      <c r="AG926" s="224"/>
    </row>
    <row r="927" spans="1:33" s="232" customFormat="1" ht="46.5" customHeight="1">
      <c r="A927" s="292"/>
      <c r="B927" s="293"/>
      <c r="C927" s="572" t="s">
        <v>20</v>
      </c>
      <c r="D927" s="484" t="s">
        <v>84</v>
      </c>
      <c r="E927" s="485" t="s">
        <v>3451</v>
      </c>
      <c r="F927" s="282">
        <f>SUM(F928)</f>
        <v>0</v>
      </c>
      <c r="G927" s="282">
        <f t="shared" si="193"/>
        <v>40000</v>
      </c>
      <c r="H927" s="282">
        <f t="shared" si="193"/>
        <v>0</v>
      </c>
      <c r="I927" s="282">
        <f t="shared" si="193"/>
        <v>0</v>
      </c>
      <c r="J927" s="282">
        <f t="shared" si="193"/>
        <v>0</v>
      </c>
      <c r="K927" s="282">
        <f t="shared" ref="K927" si="194">SUM(K928)</f>
        <v>40000</v>
      </c>
      <c r="L927" s="447"/>
      <c r="M927" s="282"/>
      <c r="N927" s="282"/>
      <c r="O927" s="282"/>
      <c r="P927" s="282"/>
      <c r="Q927" s="283"/>
      <c r="R927" s="281"/>
      <c r="S927" s="338"/>
      <c r="T927" s="281"/>
      <c r="U927" s="339"/>
      <c r="V927" s="339"/>
      <c r="W927" s="339"/>
      <c r="X927" s="339"/>
      <c r="Y927" s="682"/>
      <c r="Z927" s="231"/>
      <c r="AA927" s="231"/>
      <c r="AB927" s="231"/>
      <c r="AC927" s="231"/>
      <c r="AD927" s="231"/>
      <c r="AE927" s="231"/>
      <c r="AF927" s="231"/>
      <c r="AG927" s="231"/>
    </row>
    <row r="928" spans="1:33" s="208" customFormat="1" ht="125.25" customHeight="1">
      <c r="A928" s="327"/>
      <c r="B928" s="328"/>
      <c r="C928" s="766">
        <v>1</v>
      </c>
      <c r="D928" s="480">
        <v>1</v>
      </c>
      <c r="E928" s="525" t="s">
        <v>2389</v>
      </c>
      <c r="F928" s="1220">
        <v>0</v>
      </c>
      <c r="G928" s="369">
        <v>40000</v>
      </c>
      <c r="H928" s="333" t="s">
        <v>410</v>
      </c>
      <c r="I928" s="333" t="s">
        <v>2382</v>
      </c>
      <c r="J928" s="333" t="s">
        <v>410</v>
      </c>
      <c r="K928" s="1227">
        <f>SUM(F928,G928,H928,I928,J928)</f>
        <v>40000</v>
      </c>
      <c r="L928" s="1212" t="s">
        <v>410</v>
      </c>
      <c r="M928" s="1212">
        <v>30</v>
      </c>
      <c r="N928" s="1212" t="s">
        <v>410</v>
      </c>
      <c r="O928" s="1212">
        <v>30</v>
      </c>
      <c r="P928" s="331" t="s">
        <v>240</v>
      </c>
      <c r="Q928" s="331" t="s">
        <v>220</v>
      </c>
      <c r="R928" s="1205">
        <v>21610</v>
      </c>
      <c r="S928" s="331" t="s">
        <v>2390</v>
      </c>
      <c r="T928" s="845" t="s">
        <v>2391</v>
      </c>
      <c r="U928" s="333">
        <v>9</v>
      </c>
      <c r="V928" s="333">
        <v>9.5</v>
      </c>
      <c r="W928" s="333" t="s">
        <v>3457</v>
      </c>
      <c r="X928" s="333" t="s">
        <v>221</v>
      </c>
      <c r="Y928" s="331" t="s">
        <v>2385</v>
      </c>
      <c r="Z928" s="207"/>
      <c r="AA928" s="207"/>
      <c r="AB928" s="207"/>
      <c r="AC928" s="207"/>
      <c r="AD928" s="207"/>
      <c r="AE928" s="207"/>
      <c r="AF928" s="207"/>
      <c r="AG928" s="207"/>
    </row>
    <row r="929" spans="1:33" s="136" customFormat="1" ht="23.25" customHeight="1">
      <c r="A929" s="1982" t="s">
        <v>110</v>
      </c>
      <c r="B929" s="1983"/>
      <c r="C929" s="1984"/>
      <c r="D929" s="1984"/>
      <c r="E929" s="1984"/>
      <c r="F929" s="285">
        <f t="shared" ref="F929:K929" si="195">SUM(F8,F683)</f>
        <v>427121750</v>
      </c>
      <c r="G929" s="285">
        <f t="shared" si="195"/>
        <v>1193493520</v>
      </c>
      <c r="H929" s="285">
        <f t="shared" si="195"/>
        <v>1949600</v>
      </c>
      <c r="I929" s="285">
        <f t="shared" si="195"/>
        <v>2068800</v>
      </c>
      <c r="J929" s="285">
        <f t="shared" si="195"/>
        <v>3896620</v>
      </c>
      <c r="K929" s="285">
        <f t="shared" si="195"/>
        <v>1628530290</v>
      </c>
      <c r="L929" s="453"/>
      <c r="M929" s="286"/>
      <c r="N929" s="286"/>
      <c r="O929" s="286"/>
      <c r="P929" s="286"/>
      <c r="Q929" s="286"/>
      <c r="R929" s="287"/>
      <c r="S929" s="288"/>
      <c r="T929" s="289"/>
      <c r="U929" s="290"/>
      <c r="V929" s="290"/>
      <c r="W929" s="290"/>
      <c r="X929" s="290"/>
      <c r="Y929" s="698"/>
      <c r="Z929" s="135"/>
      <c r="AA929" s="135"/>
      <c r="AB929" s="135"/>
      <c r="AC929" s="135"/>
      <c r="AD929" s="135"/>
      <c r="AE929" s="135"/>
      <c r="AF929" s="135"/>
      <c r="AG929" s="135"/>
    </row>
    <row r="930" spans="1:33" s="1523" customFormat="1" ht="23.25" customHeight="1">
      <c r="A930" s="1513"/>
      <c r="B930" s="1513"/>
      <c r="C930" s="1513"/>
      <c r="D930" s="1513"/>
      <c r="E930" s="1513"/>
      <c r="F930" s="1514"/>
      <c r="G930" s="1514"/>
      <c r="H930" s="1514"/>
      <c r="I930" s="1514"/>
      <c r="J930" s="1514"/>
      <c r="K930" s="1514"/>
      <c r="L930" s="1515"/>
      <c r="M930" s="1516"/>
      <c r="N930" s="1516"/>
      <c r="O930" s="1516"/>
      <c r="P930" s="1516"/>
      <c r="Q930" s="1516"/>
      <c r="R930" s="1517"/>
      <c r="S930" s="1518"/>
      <c r="T930" s="1519"/>
      <c r="U930" s="1520"/>
      <c r="V930" s="1520"/>
      <c r="W930" s="1520"/>
      <c r="X930" s="1520"/>
      <c r="Y930" s="1521"/>
      <c r="Z930" s="1522"/>
      <c r="AA930" s="1522"/>
      <c r="AB930" s="1522"/>
      <c r="AC930" s="1522"/>
      <c r="AD930" s="1522"/>
      <c r="AE930" s="1522"/>
      <c r="AF930" s="1522"/>
      <c r="AG930" s="1522"/>
    </row>
    <row r="931" spans="1:33" s="1523" customFormat="1" ht="23.25" customHeight="1">
      <c r="A931" s="1513"/>
      <c r="B931" s="1513"/>
      <c r="C931" s="1513"/>
      <c r="D931" s="1513"/>
      <c r="E931" s="1513"/>
      <c r="F931" s="1514"/>
      <c r="G931" s="1514"/>
      <c r="H931" s="1514"/>
      <c r="I931" s="1514"/>
      <c r="J931" s="1514"/>
      <c r="K931" s="1514"/>
      <c r="L931" s="1515"/>
      <c r="M931" s="1516"/>
      <c r="N931" s="1516"/>
      <c r="O931" s="1516"/>
      <c r="P931" s="1516"/>
      <c r="Q931" s="1516"/>
      <c r="R931" s="1517"/>
      <c r="S931" s="1518"/>
      <c r="T931" s="1519"/>
      <c r="U931" s="1520"/>
      <c r="V931" s="1520"/>
      <c r="W931" s="1520"/>
      <c r="X931" s="1520"/>
      <c r="Y931" s="1521"/>
      <c r="Z931" s="1522"/>
      <c r="AA931" s="1522"/>
      <c r="AB931" s="1522"/>
      <c r="AC931" s="1522"/>
      <c r="AD931" s="1522"/>
      <c r="AE931" s="1522"/>
      <c r="AF931" s="1522"/>
      <c r="AG931" s="1522"/>
    </row>
    <row r="932" spans="1:33" s="1523" customFormat="1" ht="23.25" customHeight="1">
      <c r="A932" s="1513"/>
      <c r="B932" s="1513"/>
      <c r="C932" s="1513"/>
      <c r="D932" s="1513"/>
      <c r="E932" s="1513"/>
      <c r="F932" s="1514"/>
      <c r="G932" s="1514"/>
      <c r="H932" s="1514"/>
      <c r="I932" s="1514"/>
      <c r="J932" s="1514"/>
      <c r="K932" s="1514"/>
      <c r="L932" s="1515"/>
      <c r="M932" s="1516"/>
      <c r="N932" s="1516"/>
      <c r="O932" s="1516"/>
      <c r="P932" s="1516"/>
      <c r="Q932" s="1516"/>
      <c r="R932" s="1517"/>
      <c r="S932" s="1518"/>
      <c r="T932" s="1519"/>
      <c r="U932" s="1520"/>
      <c r="V932" s="1520"/>
      <c r="W932" s="1520"/>
      <c r="X932" s="1520"/>
      <c r="Y932" s="1521"/>
      <c r="Z932" s="1522"/>
      <c r="AA932" s="1522"/>
      <c r="AB932" s="1522"/>
      <c r="AC932" s="1522"/>
      <c r="AD932" s="1522"/>
      <c r="AE932" s="1522"/>
      <c r="AF932" s="1522"/>
      <c r="AG932" s="1522"/>
    </row>
    <row r="933" spans="1:33" s="1523" customFormat="1" ht="23.25" customHeight="1">
      <c r="A933" s="1513"/>
      <c r="B933" s="1513"/>
      <c r="C933" s="1513"/>
      <c r="D933" s="1513"/>
      <c r="E933" s="1513"/>
      <c r="F933" s="1514"/>
      <c r="G933" s="1514"/>
      <c r="H933" s="1514"/>
      <c r="I933" s="1514"/>
      <c r="J933" s="1514"/>
      <c r="K933" s="1514"/>
      <c r="L933" s="1515"/>
      <c r="M933" s="1516"/>
      <c r="N933" s="1516"/>
      <c r="O933" s="1516"/>
      <c r="P933" s="1516"/>
      <c r="Q933" s="1516"/>
      <c r="R933" s="1517"/>
      <c r="S933" s="1518"/>
      <c r="T933" s="1519"/>
      <c r="U933" s="1520"/>
      <c r="V933" s="1520"/>
      <c r="W933" s="1520"/>
      <c r="X933" s="1520"/>
      <c r="Y933" s="1521"/>
      <c r="Z933" s="1522"/>
      <c r="AA933" s="1522"/>
      <c r="AB933" s="1522"/>
      <c r="AC933" s="1522"/>
      <c r="AD933" s="1522"/>
      <c r="AE933" s="1522"/>
      <c r="AF933" s="1522"/>
      <c r="AG933" s="1522"/>
    </row>
    <row r="934" spans="1:33" ht="23.25" customHeight="1">
      <c r="D934" s="911"/>
      <c r="F934" s="31"/>
      <c r="M934" s="32"/>
      <c r="N934" s="32"/>
      <c r="P934" s="31"/>
    </row>
    <row r="935" spans="1:33" ht="23.25" customHeight="1">
      <c r="D935" s="911"/>
    </row>
    <row r="936" spans="1:33" ht="23.25" customHeight="1">
      <c r="D936" s="911"/>
      <c r="M936" s="32"/>
      <c r="N936" s="32"/>
      <c r="P936" s="31"/>
    </row>
    <row r="937" spans="1:33" ht="23.25" customHeight="1">
      <c r="D937" s="911"/>
    </row>
    <row r="938" spans="1:33" ht="22.5" customHeight="1">
      <c r="D938" s="911"/>
    </row>
    <row r="939" spans="1:33" ht="23.25" customHeight="1">
      <c r="D939" s="911"/>
      <c r="E939" s="562"/>
      <c r="G939" s="381"/>
      <c r="I939" s="31"/>
    </row>
    <row r="940" spans="1:33" ht="23.25" customHeight="1">
      <c r="D940" s="911"/>
      <c r="G940" s="381"/>
    </row>
    <row r="941" spans="1:33" ht="23.25" customHeight="1">
      <c r="D941" s="911"/>
      <c r="G941" s="381"/>
    </row>
    <row r="942" spans="1:33" ht="23.25" customHeight="1">
      <c r="A942" s="7"/>
      <c r="B942" s="7"/>
      <c r="C942" s="7"/>
      <c r="D942" s="911"/>
      <c r="G942" s="381"/>
      <c r="I942" s="31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</row>
    <row r="943" spans="1:33" ht="23.25" customHeight="1">
      <c r="A943" s="7"/>
      <c r="B943" s="7"/>
      <c r="C943" s="7"/>
      <c r="D943" s="911"/>
      <c r="G943" s="381"/>
      <c r="I943" s="31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</row>
    <row r="944" spans="1:33" ht="23.25" customHeight="1">
      <c r="A944" s="7"/>
      <c r="B944" s="7"/>
      <c r="C944" s="7"/>
      <c r="D944" s="911"/>
      <c r="G944" s="381"/>
      <c r="I944" s="31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</row>
    <row r="945" spans="1:33" ht="23.25" customHeight="1">
      <c r="A945" s="7"/>
      <c r="B945" s="7"/>
      <c r="C945" s="7"/>
      <c r="D945" s="911"/>
      <c r="G945" s="381"/>
      <c r="I945" s="31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</row>
    <row r="946" spans="1:33" ht="23.25" customHeight="1">
      <c r="A946" s="7"/>
      <c r="B946" s="7"/>
      <c r="C946" s="7"/>
      <c r="D946" s="911"/>
      <c r="G946" s="381"/>
      <c r="I946" s="31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</row>
    <row r="947" spans="1:33" ht="23.25" customHeight="1">
      <c r="A947" s="7"/>
      <c r="B947" s="7"/>
      <c r="C947" s="7"/>
      <c r="D947" s="911"/>
      <c r="G947" s="31"/>
      <c r="I947" s="31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</row>
    <row r="948" spans="1:33" ht="23.25" customHeight="1">
      <c r="A948" s="7"/>
      <c r="B948" s="7"/>
      <c r="C948" s="7"/>
      <c r="D948" s="911"/>
      <c r="G948" s="381"/>
      <c r="I948" s="31"/>
      <c r="O948" s="32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</row>
    <row r="949" spans="1:33" ht="23.25" customHeight="1">
      <c r="A949" s="7"/>
      <c r="B949" s="7"/>
      <c r="C949" s="7"/>
      <c r="D949" s="911"/>
      <c r="G949" s="31"/>
      <c r="I949" s="31"/>
      <c r="O949" s="32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</row>
    <row r="950" spans="1:33" ht="23.25" customHeight="1">
      <c r="A950" s="7"/>
      <c r="B950" s="7"/>
      <c r="C950" s="7"/>
      <c r="D950" s="911"/>
      <c r="G950" s="381"/>
      <c r="I950" s="31"/>
      <c r="O950" s="32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</row>
    <row r="951" spans="1:33" ht="23.25" customHeight="1">
      <c r="A951" s="7"/>
      <c r="B951" s="7"/>
      <c r="C951" s="7"/>
      <c r="D951" s="911"/>
      <c r="G951" s="31"/>
      <c r="I951" s="31"/>
      <c r="O951" s="32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</row>
    <row r="952" spans="1:33" ht="23.25" customHeight="1">
      <c r="A952" s="7"/>
      <c r="B952" s="7"/>
      <c r="C952" s="7"/>
      <c r="D952" s="911"/>
      <c r="G952" s="381"/>
      <c r="I952" s="381"/>
      <c r="O952" s="32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</row>
    <row r="953" spans="1:33" ht="23.25" customHeight="1">
      <c r="A953" s="7"/>
      <c r="B953" s="7"/>
      <c r="C953" s="7"/>
      <c r="D953" s="911"/>
      <c r="G953" s="381"/>
      <c r="I953" s="31"/>
      <c r="O953" s="32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</row>
    <row r="954" spans="1:33" ht="23.25" customHeight="1">
      <c r="A954" s="7"/>
      <c r="B954" s="7"/>
      <c r="C954" s="7"/>
      <c r="D954" s="911"/>
      <c r="G954" s="381"/>
      <c r="I954" s="31"/>
      <c r="O954" s="32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</row>
    <row r="955" spans="1:33" ht="23.25" customHeight="1">
      <c r="A955" s="7"/>
      <c r="B955" s="7"/>
      <c r="C955" s="7"/>
      <c r="D955" s="911"/>
      <c r="G955" s="381"/>
      <c r="I955" s="31"/>
      <c r="O955" s="32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</row>
    <row r="956" spans="1:33" ht="23.25" customHeight="1">
      <c r="A956" s="7"/>
      <c r="B956" s="7"/>
      <c r="C956" s="7"/>
      <c r="D956" s="911"/>
      <c r="G956" s="381"/>
      <c r="I956" s="31"/>
      <c r="O956" s="32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</row>
    <row r="957" spans="1:33" ht="23.25" customHeight="1">
      <c r="A957" s="7"/>
      <c r="B957" s="7"/>
      <c r="C957" s="7"/>
      <c r="D957" s="911"/>
      <c r="G957" s="31"/>
      <c r="I957" s="31"/>
      <c r="O957" s="32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</row>
    <row r="958" spans="1:33" ht="23.25" customHeight="1">
      <c r="A958" s="7"/>
      <c r="B958" s="7"/>
      <c r="C958" s="7"/>
      <c r="D958" s="911"/>
      <c r="G958" s="381"/>
      <c r="I958" s="31"/>
      <c r="O958" s="32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</row>
    <row r="959" spans="1:33" ht="23.25" customHeight="1">
      <c r="A959" s="7"/>
      <c r="B959" s="7"/>
      <c r="C959" s="7"/>
      <c r="D959" s="911"/>
      <c r="G959" s="381"/>
      <c r="I959" s="31"/>
      <c r="K959" s="642"/>
      <c r="O959" s="32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</row>
    <row r="960" spans="1:33" ht="23.25" customHeight="1">
      <c r="A960" s="7"/>
      <c r="B960" s="7"/>
      <c r="C960" s="7"/>
      <c r="D960" s="911"/>
      <c r="G960" s="381"/>
      <c r="O960" s="32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</row>
    <row r="961" spans="1:33" ht="23.25" customHeight="1">
      <c r="A961" s="7"/>
      <c r="B961" s="7"/>
      <c r="C961" s="7"/>
      <c r="D961" s="911"/>
      <c r="G961" s="403"/>
      <c r="O961" s="32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</row>
    <row r="962" spans="1:33" ht="23.25" customHeight="1">
      <c r="A962" s="7"/>
      <c r="B962" s="7"/>
      <c r="C962" s="7"/>
      <c r="D962" s="911"/>
      <c r="G962" s="31"/>
      <c r="I962" s="31"/>
      <c r="O962" s="31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</row>
    <row r="963" spans="1:33" ht="23.25" customHeight="1">
      <c r="A963" s="7"/>
      <c r="B963" s="7"/>
      <c r="C963" s="7"/>
      <c r="D963" s="911"/>
      <c r="G963" s="381"/>
      <c r="I963" s="31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</row>
    <row r="964" spans="1:33" ht="23.25" customHeight="1">
      <c r="A964" s="7"/>
      <c r="B964" s="7"/>
      <c r="C964" s="7"/>
      <c r="D964" s="911"/>
      <c r="G964" s="381"/>
      <c r="I964" s="31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</row>
    <row r="965" spans="1:33" ht="23.25" customHeight="1">
      <c r="A965" s="7"/>
      <c r="B965" s="7"/>
      <c r="C965" s="7"/>
      <c r="D965" s="911"/>
      <c r="G965" s="381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</row>
    <row r="966" spans="1:33" ht="23.25" customHeight="1">
      <c r="A966" s="7"/>
      <c r="B966" s="7"/>
      <c r="C966" s="7"/>
      <c r="D966" s="911"/>
      <c r="G966" s="381"/>
      <c r="I966" s="31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</row>
    <row r="967" spans="1:33" ht="23.25" customHeight="1">
      <c r="A967" s="7"/>
      <c r="B967" s="7"/>
      <c r="C967" s="7"/>
      <c r="D967" s="911"/>
      <c r="G967" s="381"/>
      <c r="I967" s="31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</row>
    <row r="968" spans="1:33" ht="23.25" customHeight="1">
      <c r="A968" s="7"/>
      <c r="B968" s="7"/>
      <c r="C968" s="7"/>
      <c r="D968" s="911"/>
      <c r="G968" s="31"/>
      <c r="I968" s="31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</row>
    <row r="969" spans="1:33" ht="23.25" customHeight="1">
      <c r="A969" s="7"/>
      <c r="B969" s="7"/>
      <c r="C969" s="7"/>
      <c r="D969" s="911"/>
      <c r="G969" s="31"/>
      <c r="I969" s="404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</row>
    <row r="970" spans="1:33" ht="23.25" customHeight="1">
      <c r="A970" s="7"/>
      <c r="B970" s="7"/>
      <c r="C970" s="7"/>
      <c r="D970" s="911"/>
      <c r="G970" s="381"/>
      <c r="I970" s="31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</row>
    <row r="971" spans="1:33" ht="23.25" customHeight="1">
      <c r="A971" s="7"/>
      <c r="B971" s="7"/>
      <c r="C971" s="7"/>
      <c r="D971" s="911"/>
      <c r="I971" s="31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</row>
    <row r="972" spans="1:33" ht="23.25" customHeight="1">
      <c r="A972" s="7"/>
      <c r="B972" s="7"/>
      <c r="C972" s="7"/>
      <c r="D972" s="911"/>
      <c r="G972" s="381"/>
      <c r="H972" s="381"/>
      <c r="I972" s="381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</row>
    <row r="973" spans="1:33" ht="23.25" customHeight="1">
      <c r="A973" s="7"/>
      <c r="B973" s="7"/>
      <c r="C973" s="7"/>
      <c r="D973" s="911"/>
      <c r="G973" s="31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</row>
    <row r="974" spans="1:33" ht="23.25" customHeight="1">
      <c r="A974" s="7"/>
      <c r="B974" s="7"/>
      <c r="C974" s="7"/>
      <c r="D974" s="7"/>
      <c r="E974" s="7"/>
      <c r="F974" s="7"/>
      <c r="G974" s="31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</row>
    <row r="978" spans="6:9">
      <c r="F978" s="28" t="s">
        <v>16</v>
      </c>
      <c r="I978" s="28" t="s">
        <v>2977</v>
      </c>
    </row>
    <row r="979" spans="6:9">
      <c r="F979" s="28" t="s">
        <v>2373</v>
      </c>
      <c r="G979" s="381">
        <f>SUM(G565,G582,G866)</f>
        <v>140000</v>
      </c>
      <c r="I979" s="31"/>
    </row>
    <row r="980" spans="6:9">
      <c r="F980" s="28" t="s">
        <v>2385</v>
      </c>
      <c r="G980" s="381">
        <f>SUM(G566,G567,G928)</f>
        <v>130000</v>
      </c>
    </row>
    <row r="981" spans="6:9">
      <c r="F981" s="28" t="s">
        <v>2975</v>
      </c>
      <c r="G981" s="381">
        <f>SUM(G707,G762,G763,G879,G884,G893,G896)</f>
        <v>670000</v>
      </c>
    </row>
    <row r="982" spans="6:9">
      <c r="F982" s="28" t="s">
        <v>2976</v>
      </c>
      <c r="G982" s="381">
        <f>SUM(G521,G533,G539,G540,G541,G542,G568,G591,G592,G599)</f>
        <v>610000</v>
      </c>
      <c r="I982" s="31">
        <f>SUM(F521,F533,F539,F540,F541,F542,F568,F591,F592,F599)</f>
        <v>100000</v>
      </c>
    </row>
    <row r="983" spans="6:9">
      <c r="F983" s="28" t="s">
        <v>2978</v>
      </c>
      <c r="G983" s="381">
        <f>SUM(G702,G703,G704,G705,G706,G733,G734,G740,G741)</f>
        <v>1470000</v>
      </c>
      <c r="I983" s="31">
        <f>SUM(F702,F703,F704,F705,F706,F733,F734,F740,F741)</f>
        <v>70000</v>
      </c>
    </row>
    <row r="984" spans="6:9">
      <c r="F984" s="28" t="s">
        <v>2979</v>
      </c>
      <c r="G984" s="381">
        <f>SUM(G402,G473,G474,G477,G478,G479,G482,G483,G484,G485,G486,G509,G510,G516,G764)</f>
        <v>5294000</v>
      </c>
      <c r="I984" s="31">
        <f>SUM(F402,F473,F474,F477,F478,F479,F482,F483,F484,F485,F486,F509,F510,F516,F764)</f>
        <v>1066100</v>
      </c>
    </row>
    <row r="985" spans="6:9">
      <c r="F985" s="28" t="s">
        <v>2980</v>
      </c>
      <c r="G985" s="381">
        <f>SUM(G608,G609,G657,G669,G670,G671,G672,G673,G674,G790,G791,G792,G793,G794,G795,G796)</f>
        <v>730000</v>
      </c>
      <c r="I985" s="31">
        <f>SUM(F608,F609,F657,F669,F670,F671,F672,F673,F674,F790,F791,F792,F793,F794,F795,F796)</f>
        <v>2491200</v>
      </c>
    </row>
    <row r="986" spans="6:9">
      <c r="F986" s="28" t="s">
        <v>891</v>
      </c>
      <c r="G986" s="381">
        <f>SUM(G26,G27,G69,G112,G113,G114,G123,G124,G125,G126,G127,G128,G129,G130,G131,G250,G251,G252,G253,G254,G255,G256,G257,G258,G259,G400,G413,G448,G458,G469,G470,G471,G472,G529,G775,G555,G585,G612,G639,G640,G695,G771,G823,G861,G882)</f>
        <v>3056000</v>
      </c>
      <c r="I986" s="31">
        <f>SUM(F26,F27,F69,F112,F113,F114,F123,F124,F125,F126,F127,F128,F129,F130,F131,F250,F251,F252,F253,F254,F255,F256,F257,F258,F259,F400,F413,F448,F458,F469,F470,F471,F472,F529,F775,F555,F585,F612,F639,F640,F695,F771,F823,F861,F882)</f>
        <v>240000</v>
      </c>
    </row>
    <row r="987" spans="6:9">
      <c r="F987" s="28" t="s">
        <v>2981</v>
      </c>
      <c r="G987" s="31">
        <f>SUM(G37,G38,G55,G56,G57,G135,G136,G137,G274,G900,G275,G276,G277,G278,G279,G280,G281,G284,G285,G380,G392,G417,G446,G461,G508,G535,G559,G560,G661,G725,G781,G782,G816,G920)</f>
        <v>2295000</v>
      </c>
      <c r="I987" s="31">
        <f>SUM(F37,F38,F55,F56,F57,F135,F136,F137,F274,F900,F275,F276,F277,F278,F279,F280,F281,F284,F285,F380,F392,F417,F446,F461,F508,F535,F559,F560,F661,F725,F781,F782,F816,F920)</f>
        <v>614200</v>
      </c>
    </row>
    <row r="988" spans="6:9">
      <c r="F988" s="28" t="s">
        <v>2982</v>
      </c>
      <c r="G988" s="381">
        <f>SUM(G50,G51,G52,G68,G245,G246,G247,G248,G249,G399,G412,G421,G426,G468,G443,G457,G513,G514,G528,G638,G677,G694,G722,G772)</f>
        <v>875000</v>
      </c>
      <c r="I988" s="31">
        <f>SUM(F50,F51,F52,F68,F245,F246,F247,F248,F249,F399,F412,F421,F426,F468,F443,F457,F513,F514,F528,F638,F677,F694,F722,F772)</f>
        <v>474000</v>
      </c>
    </row>
    <row r="989" spans="6:9">
      <c r="F989" s="28" t="s">
        <v>2983</v>
      </c>
      <c r="G989" s="31">
        <f>SUM(G32,G33,G34,G70,G264,G265,G267,G268,G269,G270,G271,G272,G273,G391,G409,G487,G460,G429,G445,G530,G587,G604,G642,G643,G718,G730,G731,G756,G797,G798,G799,G800,G801,G825,G883)</f>
        <v>1180000</v>
      </c>
      <c r="I989" s="31">
        <f>SUM(F32,F33,F34,F70,F264,F265,F267,F268,F269,F270,F271,F272,F273,F391,F409,F487,F460,F429,F445,F530,F587,F604,F642,F643,F718,F730,F731,F756,F797,F798,F799,F800,F801,F825,F883)</f>
        <v>406300</v>
      </c>
    </row>
    <row r="990" spans="6:9">
      <c r="F990" s="28" t="s">
        <v>2984</v>
      </c>
      <c r="G990" s="381">
        <f>SUM(G20,G21,G48,G49,G64,G65,G92,G93,G94,G95,G96,G97,G98,G200,G201,G202,G203,G204,G205,G206,G207,G208,G209,G210,G211,G212,G213,G214,G403,G410,G436,G437,G432,G425,G433,G434,G440,พันธกิจที่2!G204,พันธกิจที่2!G205,G505,G506,G538,G551,G552,G553,G620,G621,G622,G623,G624,G625,G692,G717,G769,G770,G777,G876)</f>
        <v>1134400</v>
      </c>
      <c r="I990" s="31">
        <f>SUM(F20,F21,F48,F49,F64,F65,F92,F93,F94,F95,F96,F97,F98,F200,F201,F202,F203,F204,F205,F206,F207,F208,F209,F210,F211,F212,F213,F214,F403,F410,F436,F437,F432,F425,F433,F434,F440,พันธกิจที่2!F204,พันธกิจที่2!F205,F505,F506,F538,F551,F552,F553,F620,F621,F622,F623,F624,F625,F692,F717,F769,F770,F777,F876)</f>
        <v>2941600</v>
      </c>
    </row>
    <row r="991" spans="6:9">
      <c r="F991" s="28" t="s">
        <v>2985</v>
      </c>
      <c r="G991" s="31">
        <f>SUM(G28,G53,G54,G66,G132,G133,G134,G260,G261,G262,G263,G390,G414,G427,G459,G444,G515,G577,G586,G641,G743,G755,G788,G806,G815,G845,G898,G899)</f>
        <v>1470000</v>
      </c>
      <c r="I991" s="31">
        <f>SUM(F28,F53,F54,F66,F132,F133,F134,F260,F261,F262,F263,F390,F414,F427,F459,F444,F515,F577,F586,F641,F743,F755,F788,F806,F815,F845,F898,F899)</f>
        <v>235000</v>
      </c>
    </row>
    <row r="992" spans="6:9">
      <c r="F992" s="28" t="s">
        <v>2986</v>
      </c>
      <c r="G992" s="381">
        <f>SUM(G41,G42,G138,G139,G140,G141,G142,G143,G144,G145,G146,G147,G163,G348,G349,G350,G351,G352,G353,G376,G395,G419,G431,G447,G464,G648,G667,G668,G679,G680,G681,G760,G761,G804,G805,G878,G906)</f>
        <v>2130000</v>
      </c>
      <c r="I992" s="381">
        <f>SUM(F41,F42,F138,F139,F140,F141,F142,F143,F144,F144,F144,F145,F146,F147,F163,F348,F349,F350,F351,F352,F353,F376,F395,F419,F431,F447,F464,F648,F667,F668,F679,F680,F681,F760,F761,F804,F805,F878,F906)</f>
        <v>930000</v>
      </c>
    </row>
    <row r="993" spans="6:9">
      <c r="F993" s="28" t="s">
        <v>2987</v>
      </c>
      <c r="G993" s="381">
        <f>SUM(G22,G23,G47,G62,G63,G99,G100,G101,G102,G103,G104,G105,G215,G216,G217,G218,G219,G220,G221,G222,G223,G224,G225,G226,G227,G228,G229,G230,G386,G398,G411,G455,G441,G525,G526,G527,G554,G611,G614,G626,G627,G628,G629,G630,G631,G632,G633,G634,G635,G636,G637,G693,G751,G778,G779,G780,G813,G868,G877,G909)</f>
        <v>1627000</v>
      </c>
      <c r="I993" s="31">
        <f>SUM(F22,F23,F47,F62,F63,F99,F100,F101,F102,F103,F104,F105,F215,F216,F217,F218,F219,F220,F221,F222,F223,F224,F225,F226,F227,F228,F229,F230,F386,F398,F411,F455,F441,F525,F526,F527,F554,F611,F614,F626,F627,F628,F629,F630,F631,F632,F633,F634,F635,F636,F637,F693,F751,F778,F779,F780,F813,F868,F877,F909)</f>
        <v>2017880</v>
      </c>
    </row>
    <row r="994" spans="6:9">
      <c r="F994" s="28" t="s">
        <v>2988</v>
      </c>
      <c r="G994" s="381">
        <f>SUM(G24,G25,G378,G106,G107,G108,G231,G232,G233,G234,G235,G236,G237,G238,G239,G241,G242,G243,G244,G401,G408,G442,G456,G467,G584,G719,G872,G880,G895,G891)</f>
        <v>3115000</v>
      </c>
      <c r="I994" s="31">
        <f>SUM(F24,F25,F378,F106,F107,F108,F231,F232,F233,F234,F235,F236,F237,F238,F239,F241,F242,F243,F244,F401,F408,F442,F456,F467,F584,F719,F872,F880,F895,F891)</f>
        <v>588000</v>
      </c>
    </row>
    <row r="995" spans="6:9">
      <c r="F995" s="28" t="s">
        <v>2989</v>
      </c>
      <c r="G995" s="381">
        <f>SUM(G40,G71,G72,G73,G74,G75,G76,G77,G78,G164,G298,G299,G300,G303,G308,G313,G317,G320,G323,G326,G329,G332,G335,G338,พันธกิจที่2!G199,G393,G418,G451,G463,G493,พันธกิจที่2!G207,G561,G644,G757,G802,G803,G812,G857,G905)</f>
        <v>1945000</v>
      </c>
      <c r="I995" s="31">
        <f>SUM(F40,F71,F72,F73,F74,F75,F76,F77,F78,F164,F298,F299,F300,F303,F308,F313,F317,F320,F323,F326,F329,F332,F335,F338,พันธกิจที่2!F199,F393,F418,F451,F463,F493,พันธกิจที่2!F207,F561,F644,F757,F802,F803,F812,F857,F905)</f>
        <v>106400</v>
      </c>
    </row>
    <row r="996" spans="6:9">
      <c r="F996" s="28" t="s">
        <v>2990</v>
      </c>
      <c r="G996" s="381">
        <f>SUM(G39,G286,G287,G288,G291,G292,G296,G297,G394,G430,G449,G462,G531,G807,G662,G752)</f>
        <v>821500</v>
      </c>
      <c r="I996" s="31">
        <f>SUM(F39,F286,F287,F288,F291,F292,F296,F297,F394,F430,F449,F462,F531,F807,F662,F752)</f>
        <v>65000</v>
      </c>
    </row>
    <row r="997" spans="6:9">
      <c r="F997" s="28" t="s">
        <v>2991</v>
      </c>
      <c r="G997" s="31">
        <f>SUM(พันธกิจที่2!G212)</f>
        <v>0</v>
      </c>
      <c r="I997" s="31">
        <f>SUM(พันธกิจที่2!F212)</f>
        <v>95000</v>
      </c>
    </row>
    <row r="998" spans="6:9">
      <c r="F998" s="28" t="s">
        <v>2608</v>
      </c>
      <c r="G998" s="381">
        <f>SUM(G43,G156,G157,G162,G368,G369,G370,G371,G372,G373,G374,G397,G420,G424,G502,G503,G452,G466,G534,G543,G578,G607,G613,G658,G659,G660,G678,G709,G714,G735,G742,G863,G881,G886,G915)</f>
        <v>1712000</v>
      </c>
      <c r="I998" s="31">
        <f>SUM(F43,F156,F157,F162,F368,F369,F370,F371,F372,F373,F374,F397,F420,F424,F502,F503,F452,F466,F534,F543,F578,F607,F613,F658,F659,F660,F678,F709,F714,F735,F742,F863,F881,F886,F915)</f>
        <v>528500</v>
      </c>
    </row>
    <row r="999" spans="6:9">
      <c r="F999" s="28" t="s">
        <v>148</v>
      </c>
      <c r="G999" s="381">
        <f>SUM(G12,G13,G14,G15,G16,G17,G18,G19,G45,G46,G60,G61,G80,G81,G82,G83,G84,G85,G86,G87,G88,G89,G90,G91,G170,G171,G172,G173,G174,G177,G178,G179,G180,G181,G188,G189,G190,G194,G195,G196,G197,G198,G199,G389,G405,G439,G454,G407,G423,G435,พันธกิจที่2!G203,G523,G524,G537,G548,G549,G550,G581,G619,G676,G690,G691,G716,G746,G785,G786,G787,G811)</f>
        <v>2341500</v>
      </c>
      <c r="I999" s="31">
        <f>SUM(F12,F13,F14,F15,F16,F17,F18,F19,F45,F46,F60,F61,F80,F81,F82,F83,F84,F85,F86,F87,F88,F89,F90,F91,F170,F171,F172,F173,F174,F177,F178,F179,F180,F181,F188,F189,F190,F194,F195,F196,F197,F198,F199,F389,F405,F439,F454,F407,F423,F435,พันธกิจที่2!F203,F523,F524,F537,F548,F549,F550,F581,F619,F676,F690,F691,F716,F746,F785,F786,F787,F811)</f>
        <v>2317000</v>
      </c>
    </row>
    <row r="1000" spans="6:9">
      <c r="F1000" s="28" t="s">
        <v>2992</v>
      </c>
      <c r="G1000" s="381">
        <f>SUM(G563,G768,G818,G829,G832,G839,G846,G851)</f>
        <v>2542000</v>
      </c>
      <c r="I1000" s="404">
        <f>SUM(F563,F768,F818,F829,F832,F839,F846,F851)</f>
        <v>0</v>
      </c>
    </row>
    <row r="1001" spans="6:9">
      <c r="F1001" s="28" t="s">
        <v>2993</v>
      </c>
      <c r="G1001" s="403">
        <f>SUM(G564,G774)</f>
        <v>70000</v>
      </c>
      <c r="I1001" s="1527">
        <f>SUM(F564,F774)</f>
        <v>0</v>
      </c>
    </row>
    <row r="1002" spans="6:9">
      <c r="F1002" s="28" t="s">
        <v>2994</v>
      </c>
      <c r="G1002" s="31">
        <f>SUM(G576,G708)</f>
        <v>0</v>
      </c>
      <c r="I1002" s="31">
        <f>SUM(F576,F708)</f>
        <v>114800</v>
      </c>
    </row>
    <row r="1003" spans="6:9">
      <c r="F1003" s="28" t="s">
        <v>2995</v>
      </c>
      <c r="G1003" s="381">
        <f>SUM(G266,พันธกิจที่2!G202,G404,G488,G489,G492,G512,พันธกิจที่2!G210,G556,G557,G558,G615,G616,G723,G724,G748,G773,G819,G862)</f>
        <v>1899000</v>
      </c>
      <c r="I1003" s="31">
        <f>SUM(F266,พันธกิจที่2!F202,F404,F488,F489,F492,F512,พันธกิจที่2!F210,F556,F557,F558,F615,F616,F723,F724,F748,F773,F819,F862)</f>
        <v>770000</v>
      </c>
    </row>
    <row r="1004" spans="6:9">
      <c r="F1004" s="28" t="s">
        <v>2996</v>
      </c>
      <c r="G1004" s="381">
        <f>SUM(G341,G344,G346,G347,G494,G495,พันธกิจที่2!G211,G562,G580,G588,G589,G617,G647,G696,G726,G758,G759,G814,G858,G870,G885,G912,G919)</f>
        <v>1932000</v>
      </c>
      <c r="I1004" s="31">
        <f>SUM(F341,F344,F346,F347,F494,F495,พันธกิจที่2!F211,F562,F580,F588,F589,F617,F647,F696,F726,F758,F759,F814,F858,F870,F885,F912,F919)</f>
        <v>245000</v>
      </c>
    </row>
    <row r="1005" spans="6:9">
      <c r="F1005" s="28" t="s">
        <v>2997</v>
      </c>
      <c r="G1005" s="381">
        <f>SUM(G382,G701,G766,G767)</f>
        <v>575000</v>
      </c>
      <c r="I1005" s="1527">
        <f>SUM(F382,F701,F766,F767)</f>
        <v>0</v>
      </c>
    </row>
    <row r="1006" spans="6:9">
      <c r="F1006" s="28" t="s">
        <v>2998</v>
      </c>
      <c r="G1006" s="381" t="e">
        <f>SUM(G58,G67,G375,#REF!,G593,G598,G606,#REF!)</f>
        <v>#REF!</v>
      </c>
      <c r="I1006" s="31" t="e">
        <f>SUM(F58,F67,F375,#REF!,F593,F598,F606,#REF!)</f>
        <v>#REF!</v>
      </c>
    </row>
    <row r="1007" spans="6:9">
      <c r="F1007" s="28" t="s">
        <v>2999</v>
      </c>
      <c r="G1007" s="381">
        <f>SUM(G908,G916,G922,G924)</f>
        <v>50000</v>
      </c>
      <c r="I1007" s="31">
        <f>SUM(F908,F916,F922,F924)</f>
        <v>57500</v>
      </c>
    </row>
    <row r="1008" spans="6:9">
      <c r="F1008" s="28" t="s">
        <v>3000</v>
      </c>
      <c r="G1008" s="31">
        <f>SUM(G575)</f>
        <v>0</v>
      </c>
      <c r="I1008" s="31">
        <f>SUM(F575)</f>
        <v>35000</v>
      </c>
    </row>
    <row r="1009" spans="5:11">
      <c r="F1009" s="28" t="s">
        <v>3001</v>
      </c>
      <c r="G1009" s="31">
        <f>SUM(G569,G570,G574)</f>
        <v>350000</v>
      </c>
      <c r="I1009" s="404">
        <f>SUM(F569,F570,F574)</f>
        <v>0</v>
      </c>
    </row>
    <row r="1010" spans="5:11">
      <c r="F1010" s="28" t="s">
        <v>3003</v>
      </c>
      <c r="G1010" s="381">
        <f>SUM(G148,G149,G150,G151,G354,G355,G359,G360,G364,G365,G366,G367,G396,G416,G428,G450,G465,G500,พันธกิจที่2!G206,G532,G590,G649,G650,G654,G732,G765,G860)</f>
        <v>960000</v>
      </c>
      <c r="I1010" s="31">
        <f>SUM(F152,F354,F355,F359,F360,F364,F365,F366,F367,F396,F416,F428,F450,F465,F500,พันธกิจที่2!F206,F532,F590,F649,F650,F654,F655,F655,F732,F765,F860)</f>
        <v>357000</v>
      </c>
    </row>
    <row r="1011" spans="5:11">
      <c r="F1011" s="28" t="s">
        <v>3004</v>
      </c>
      <c r="G1011" s="1527">
        <f>SUM(G377,G501)</f>
        <v>0</v>
      </c>
      <c r="I1011" s="31">
        <f>SUM(F377,F501)</f>
        <v>260000</v>
      </c>
    </row>
    <row r="1012" spans="5:11">
      <c r="G1012" s="1528" t="e">
        <f>SUBTOTAL(9,G979:G1011)</f>
        <v>#REF!</v>
      </c>
      <c r="H1012" s="1528"/>
      <c r="I1012" s="1528" t="e">
        <f t="shared" ref="I1012" si="196">SUBTOTAL(9,I979:I1011)</f>
        <v>#REF!</v>
      </c>
      <c r="J1012" s="32"/>
    </row>
    <row r="1013" spans="5:11">
      <c r="E1013" s="561" t="s">
        <v>148</v>
      </c>
      <c r="F1013" s="31">
        <f>SUM(F12,F13,F14,F15,F16,F17,F18,F19,F45,F46,F60,F61,F80,F81,F82,F83,F84,F85,F86,F87,F88,F89,F90,F91,F170,F171,F172,F173,F174,F177,F178,F179,F180,F181,F188,F189,F190,F194,F195,F196,F197,F198,F199,F389,F405,F407,F423,F435,F439,F454,F523,F524,F537,F548,F549,F550,F581,F619,F676,F690,F691,F716,F746,F785,F786,F787,F811)</f>
        <v>2317000</v>
      </c>
      <c r="G1013" s="31">
        <f t="shared" ref="G1013:K1013" si="197">SUM(G12,G13,G14,G15,G16,G17,G18,G19,G45,G46,G60,G61,G80,G81,G82,G83,G84,G85,G86,G87,G88,G89,G90,G91,G170,G171,G172,G173,G174,G177,G178,G179,G180,G181,G188,G189,G190,G194,G195,G196,G197,G198,G199,G389,G405,G407,G423,G435,G439,G454,G523,G524,G537,G548,G549,G550,G581,G619,G676,G690,G691,G716,G746,G785,G786,G787,G811)</f>
        <v>2221500</v>
      </c>
      <c r="H1013" s="31">
        <f t="shared" si="197"/>
        <v>926400</v>
      </c>
      <c r="I1013" s="31">
        <f t="shared" si="197"/>
        <v>175800</v>
      </c>
      <c r="J1013" s="31">
        <f t="shared" si="197"/>
        <v>0</v>
      </c>
      <c r="K1013" s="31">
        <f t="shared" si="197"/>
        <v>5640700</v>
      </c>
    </row>
    <row r="1014" spans="5:11">
      <c r="E1014" s="561" t="s">
        <v>2984</v>
      </c>
      <c r="F1014" s="31">
        <f>SUM(F20,F21,F48,F49,F64,F65,F92,F93,F94,F95,F96,F97,F98,F200,F201,F202,F203,F204,F205,F206,F207,F208,F209,F210,F211,F212,F213,F214,F403,F410,F425,F432,F433,F434,F436,F437,F440,F505,F506,F538,F551,F552,F553,F620,F621,F622,F623,F624,F625,F692,F717,F769,F770,F777,F876)</f>
        <v>2890600</v>
      </c>
      <c r="G1014" s="31">
        <f t="shared" ref="G1014:K1014" si="198">SUM(G20,G21,G48,G49,G64,G65,G92,G93,G94,G95,G96,G97,G98,G200,G201,G202,G203,G204,G205,G206,G207,G208,G209,G210,G211,G212,G213,G214,G403,G410,G425,G432,G433,G434,G436,G437,G440,G505,G506,G538,G551,G552,G553,G620,G621,G622,G623,G624,G625,G692,G717,G769,G770,G777,G876)</f>
        <v>1084400</v>
      </c>
      <c r="H1014" s="31">
        <f t="shared" si="198"/>
        <v>0</v>
      </c>
      <c r="I1014" s="31">
        <f t="shared" si="198"/>
        <v>1122600</v>
      </c>
      <c r="J1014" s="31">
        <f t="shared" si="198"/>
        <v>0</v>
      </c>
      <c r="K1014" s="31">
        <f t="shared" si="198"/>
        <v>5097600</v>
      </c>
    </row>
    <row r="1015" spans="5:11">
      <c r="E1015" s="561" t="s">
        <v>3931</v>
      </c>
      <c r="F1015" s="31">
        <f>SUM(F22,F23,F47,F62,F63,F99,F100,F101,F102,F103,F104,F105,F215,F216,F217,F218,F219,F220,F221,F222,F223,F224,F225,F226,F227,F228,F229,F230,F386,F398,F411,F441,F455,F525,F526,F527,F554,F611,F614,F626,F627,F628,F629,F630,F631,F632,F633,F634,F635,F636,F637,F693,F751,F778,F779,F780,F813,F868,F877,F909)</f>
        <v>2017880</v>
      </c>
      <c r="G1015" s="31">
        <f t="shared" ref="G1015:K1015" si="199">SUM(G22,G23,G47,G62,G63,G99,G100,G101,G102,G103,G104,G105,G215,G216,G217,G218,G219,G220,G221,G222,G223,G224,G225,G226,G227,G228,G229,G230,G386,G398,G411,G441,G455,G525,G526,G527,G554,G611,G614,G626,G627,G628,G629,G630,G631,G632,G633,G634,G635,G636,G637,G693,G751,G778,G779,G780,G813,G868,G877,G909)</f>
        <v>1627000</v>
      </c>
      <c r="H1015" s="31">
        <f t="shared" si="199"/>
        <v>0</v>
      </c>
      <c r="I1015" s="31">
        <f t="shared" si="199"/>
        <v>244700</v>
      </c>
      <c r="J1015" s="31">
        <f t="shared" si="199"/>
        <v>148920</v>
      </c>
      <c r="K1015" s="31">
        <f t="shared" si="199"/>
        <v>4038500</v>
      </c>
    </row>
    <row r="1016" spans="5:11">
      <c r="E1016" s="561" t="s">
        <v>3933</v>
      </c>
      <c r="F1016" s="31">
        <f>SUM(F24,F25,F106,F107,F108,F231,F232,F233,F234,F235,F236,F237,F238,F239,F241,F242,F243,F244,F378,F401,F408,F442,F456,F467,F584,F719,F872,F880,F891,F895)</f>
        <v>588000</v>
      </c>
      <c r="G1016" s="31">
        <f t="shared" ref="G1016:K1016" si="200">SUM(G24,G25,G106,G107,G108,G231,G232,G233,G234,G235,G236,G237,G238,G239,G241,G242,G243,G244,G378,G401,G408,G442,G456,G467,G584,G719,G872,G880,G891,G895)</f>
        <v>3115000</v>
      </c>
      <c r="H1016" s="31">
        <f t="shared" si="200"/>
        <v>0</v>
      </c>
      <c r="I1016" s="31">
        <f t="shared" si="200"/>
        <v>0</v>
      </c>
      <c r="J1016" s="31">
        <f t="shared" si="200"/>
        <v>280000</v>
      </c>
      <c r="K1016" s="31">
        <f t="shared" si="200"/>
        <v>3983000</v>
      </c>
    </row>
    <row r="1017" spans="5:11">
      <c r="E1017" s="561" t="s">
        <v>2608</v>
      </c>
      <c r="F1017" s="381">
        <f>SUM(F43,F156,F157,F162,F368,F369,F370,F371,F372,F373,F374,F397,F420,F424,F452,F466,F502,F503,F534,F543,F578,F607,F613,F658,F659,F660,F678,F709,F714,F735,F742,F863,F881,F886,F915)</f>
        <v>528500</v>
      </c>
      <c r="G1017" s="381">
        <f t="shared" ref="G1017:K1017" si="201">SUM(G43,G156,G157,G162,G368,G369,G370,G371,G372,G373,G374,G397,G420,G424,G452,G466,G502,G503,G534,G543,G578,G607,G613,G658,G659,G660,G678,G709,G714,G735,G742,G863,G881,G886,G915)</f>
        <v>1712000</v>
      </c>
      <c r="H1017" s="381">
        <f t="shared" si="201"/>
        <v>285000</v>
      </c>
      <c r="I1017" s="381">
        <f t="shared" si="201"/>
        <v>50000</v>
      </c>
      <c r="J1017" s="381">
        <f t="shared" si="201"/>
        <v>0</v>
      </c>
      <c r="K1017" s="381">
        <f t="shared" si="201"/>
        <v>2575500</v>
      </c>
    </row>
    <row r="1018" spans="5:11">
      <c r="E1018" s="561" t="s">
        <v>2982</v>
      </c>
      <c r="F1018" s="31">
        <f>SUM(F50,F51,F52,F68,F245,F246,F247,F248,F249,F399,F412,F421,F426,F443,F457,F468,F513,F514,F528,F638,F677,F694,F722,F772)</f>
        <v>474000</v>
      </c>
      <c r="G1018" s="31">
        <f t="shared" ref="G1018:K1018" si="202">SUM(G50,G51,G52,G68,G245,G246,G247,G248,G249,G399,G412,G421,G426,G443,G457,G468,G513,G514,G528,G638,G677,G694,G722,G772)</f>
        <v>875000</v>
      </c>
      <c r="H1018" s="31">
        <f t="shared" si="202"/>
        <v>0</v>
      </c>
      <c r="I1018" s="31">
        <f t="shared" si="202"/>
        <v>0</v>
      </c>
      <c r="J1018" s="31">
        <f t="shared" si="202"/>
        <v>81000</v>
      </c>
      <c r="K1018" s="31">
        <f t="shared" si="202"/>
        <v>1430000</v>
      </c>
    </row>
    <row r="1019" spans="5:11">
      <c r="E1019" s="561" t="s">
        <v>221</v>
      </c>
      <c r="F1019" s="31">
        <f>SUM(F28,F53,F54,F66,F132,F133,F134,F260,F261,F262,F263,F390,F414,F427,F444,F459,F515,F577,F586,F641,F743,F755,F788,F806,F815,F845,F898,F899)</f>
        <v>235000</v>
      </c>
      <c r="G1019" s="31">
        <f t="shared" ref="G1019:K1019" si="203">SUM(G28,G53,G54,G66,G132,G133,G134,G260,G261,G262,G263,G390,G414,G427,G444,G459,G515,G577,G586,G641,G743,G755,G788,G806,G815,G845,G898,G899)</f>
        <v>1470000</v>
      </c>
      <c r="H1019" s="31">
        <f t="shared" si="203"/>
        <v>0</v>
      </c>
      <c r="I1019" s="31">
        <f t="shared" si="203"/>
        <v>0</v>
      </c>
      <c r="J1019" s="31">
        <f t="shared" si="203"/>
        <v>275000</v>
      </c>
      <c r="K1019" s="31">
        <f t="shared" si="203"/>
        <v>1980000</v>
      </c>
    </row>
    <row r="1020" spans="5:11">
      <c r="E1020" s="561" t="s">
        <v>2983</v>
      </c>
      <c r="F1020" s="31">
        <f>SUM(F32,F33,F34,F70,F264,F265,F267,F268,F269,F270,F271,F272,F273,F391,F409,F429,F445,F460,F487,F530,F587,F604,F642,F643,F718,F730,F731,F756,F797,F798,F799,F800,F801,F825,F883)</f>
        <v>406300</v>
      </c>
      <c r="G1020" s="31">
        <f t="shared" ref="G1020:K1020" si="204">SUM(G32,G33,G34,G70,G264,G265,G267,G268,G269,G270,G271,G272,G273,G391,G409,G429,G445,G460,G487,G530,G587,G604,G642,G643,G718,G730,G731,G756,G797,G798,G799,G800,G801,G825,G883)</f>
        <v>1180000</v>
      </c>
      <c r="H1020" s="31">
        <f t="shared" si="204"/>
        <v>0</v>
      </c>
      <c r="I1020" s="31">
        <f t="shared" si="204"/>
        <v>0</v>
      </c>
      <c r="J1020" s="31">
        <f t="shared" si="204"/>
        <v>472400</v>
      </c>
      <c r="K1020" s="31">
        <f t="shared" si="204"/>
        <v>2058700</v>
      </c>
    </row>
    <row r="1021" spans="5:11">
      <c r="E1021" s="561" t="s">
        <v>2981</v>
      </c>
      <c r="F1021" s="31">
        <f>SUM(F37,F38,F55,F56,F57,F135,F136,F137,F274,F275,F276,F277,F278,F279,F280,F281,F284,F285,F380,F392,F417,F446,F461,F508,F535,F559,F560,F661,F725,F781,F782,F816,F900,F920)</f>
        <v>614200</v>
      </c>
      <c r="G1021" s="31">
        <f t="shared" ref="G1021:K1021" si="205">SUM(G37,G38,G55,G56,G57,G135,G136,G137,G274,G275,G276,G277,G278,G279,G280,G281,G284,G285,G380,G392,G417,G446,G461,G508,G535,G559,G560,G661,G725,G781,G782,G816,G900,G920)</f>
        <v>2295000</v>
      </c>
      <c r="H1021" s="31">
        <f t="shared" si="205"/>
        <v>290000</v>
      </c>
      <c r="I1021" s="31">
        <f t="shared" si="205"/>
        <v>120300</v>
      </c>
      <c r="J1021" s="31">
        <f t="shared" si="205"/>
        <v>182900</v>
      </c>
      <c r="K1021" s="31">
        <f t="shared" si="205"/>
        <v>3502400</v>
      </c>
    </row>
    <row r="1022" spans="5:11">
      <c r="E1022" s="561" t="s">
        <v>3935</v>
      </c>
      <c r="F1022" s="31">
        <f>SUM(F39,F40,F71,F72,F73,F74,F75,F76,F77,F78,F164,F286,F287,F288,F291,F292,F296,F297,F298,F299,F300,F303,F308,F313,F317,F320,F323,F326,F329,F332,F335,F338,F393,F394,F418,F430,F449,F451,F462,F463,F493,F531,F561,F644,F662,F752,F757,F802,F803,F807,F812,F857,F905)</f>
        <v>171400</v>
      </c>
      <c r="G1022" s="31">
        <f t="shared" ref="G1022:K1022" si="206">SUM(G39,G40,G71,G72,G73,G74,G75,G76,G77,G78,G164,G286,G287,G288,G291,G292,G296,G297,G298,G299,G300,G303,G308,G313,G317,G320,G323,G326,G329,G332,G335,G338,G393,G394,G418,G430,G449,G451,G462,G463,G493,G531,G561,G644,G662,G752,G757,G802,G803,G807,G812,G857,G905)</f>
        <v>2566500</v>
      </c>
      <c r="H1022" s="31">
        <f t="shared" si="206"/>
        <v>0</v>
      </c>
      <c r="I1022" s="31">
        <f t="shared" si="206"/>
        <v>0</v>
      </c>
      <c r="J1022" s="31">
        <f t="shared" si="206"/>
        <v>165000</v>
      </c>
      <c r="K1022" s="31">
        <f t="shared" si="206"/>
        <v>2902900</v>
      </c>
    </row>
    <row r="1023" spans="5:11">
      <c r="E1023" s="561" t="s">
        <v>3936</v>
      </c>
      <c r="F1023" s="31">
        <f>SUM(F58,F67,F375,F593,F598,F606)</f>
        <v>400000</v>
      </c>
      <c r="G1023" s="31">
        <f t="shared" ref="G1023:K1023" si="207">SUM(G58,G67,G375,G593,G598,G606)</f>
        <v>650000</v>
      </c>
      <c r="H1023" s="31">
        <f t="shared" si="207"/>
        <v>0</v>
      </c>
      <c r="I1023" s="31">
        <f t="shared" si="207"/>
        <v>0</v>
      </c>
      <c r="J1023" s="31">
        <f t="shared" si="207"/>
        <v>1259400</v>
      </c>
      <c r="K1023" s="31">
        <f t="shared" si="207"/>
        <v>2309400</v>
      </c>
    </row>
  </sheetData>
  <autoFilter ref="Y1:Y1012"/>
  <mergeCells count="44">
    <mergeCell ref="A1:T1"/>
    <mergeCell ref="F3:K3"/>
    <mergeCell ref="L3:O4"/>
    <mergeCell ref="A5:B5"/>
    <mergeCell ref="C5:E5"/>
    <mergeCell ref="Y3:Y6"/>
    <mergeCell ref="R3:R6"/>
    <mergeCell ref="U3:W3"/>
    <mergeCell ref="H4:J4"/>
    <mergeCell ref="M5:M6"/>
    <mergeCell ref="N5:N6"/>
    <mergeCell ref="O5:O6"/>
    <mergeCell ref="P5:P6"/>
    <mergeCell ref="Q5:Q6"/>
    <mergeCell ref="U5:U6"/>
    <mergeCell ref="V5:V6"/>
    <mergeCell ref="W5:W6"/>
    <mergeCell ref="H5:H6"/>
    <mergeCell ref="K5:K6"/>
    <mergeCell ref="L5:L6"/>
    <mergeCell ref="X3:X6"/>
    <mergeCell ref="A929:E929"/>
    <mergeCell ref="I239:I240"/>
    <mergeCell ref="J239:J240"/>
    <mergeCell ref="L239:L240"/>
    <mergeCell ref="M239:M240"/>
    <mergeCell ref="D239:D240"/>
    <mergeCell ref="E239:E240"/>
    <mergeCell ref="F239:F240"/>
    <mergeCell ref="G239:G240"/>
    <mergeCell ref="H239:H240"/>
    <mergeCell ref="L501:O501"/>
    <mergeCell ref="S239:S240"/>
    <mergeCell ref="T239:T240"/>
    <mergeCell ref="U239:U240"/>
    <mergeCell ref="V239:V240"/>
    <mergeCell ref="W239:W240"/>
    <mergeCell ref="A7:E7"/>
    <mergeCell ref="A683:E683"/>
    <mergeCell ref="P3:Q4"/>
    <mergeCell ref="Q239:Q240"/>
    <mergeCell ref="N239:N240"/>
    <mergeCell ref="O239:O240"/>
    <mergeCell ref="P239:P240"/>
  </mergeCells>
  <printOptions horizontalCentered="1"/>
  <pageMargins left="0.31496062992125984" right="0.23622047244094491" top="0.82677165354330717" bottom="0.31496062992125984" header="0.39370078740157483" footer="0.31496062992125984"/>
  <pageSetup paperSize="9" scale="55" orientation="landscape" r:id="rId1"/>
  <rowBreaks count="96" manualBreakCount="96">
    <brk id="32" max="16383" man="1"/>
    <brk id="38" max="16383" man="1"/>
    <brk id="62" max="16383" man="1"/>
    <brk id="67" max="16383" man="1"/>
    <brk id="72" max="16383" man="1"/>
    <brk id="78" max="16383" man="1"/>
    <brk id="91" max="16383" man="1"/>
    <brk id="113" max="16383" man="1"/>
    <brk id="118" max="16383" man="1"/>
    <brk id="123" max="16383" man="1"/>
    <brk id="129" max="16383" man="1"/>
    <brk id="141" max="16383" man="1"/>
    <brk id="149" max="16383" man="1"/>
    <brk id="155" max="16383" man="1"/>
    <brk id="160" max="16383" man="1"/>
    <brk id="163" max="16383" man="1"/>
    <brk id="173" max="16383" man="1"/>
    <brk id="188" max="16383" man="1"/>
    <brk id="193" max="24" man="1"/>
    <brk id="208" max="16383" man="1"/>
    <brk id="243" max="16383" man="1"/>
    <brk id="262" max="16383" man="1"/>
    <brk id="272" max="16383" man="1"/>
    <brk id="277" max="16383" man="1"/>
    <brk id="286" max="16383" man="1"/>
    <brk id="291" max="16383" man="1"/>
    <brk id="302" max="16383" man="1"/>
    <brk id="307" max="16383" man="1"/>
    <brk id="316" max="16383" man="1"/>
    <brk id="325" max="16383" man="1"/>
    <brk id="333" max="16383" man="1"/>
    <brk id="340" max="16383" man="1"/>
    <brk id="350" max="16383" man="1"/>
    <brk id="354" max="16383" man="1"/>
    <brk id="359" max="16383" man="1"/>
    <brk id="375" max="16383" man="1"/>
    <brk id="396" max="16383" man="1"/>
    <brk id="407" max="16383" man="1"/>
    <brk id="420" max="16383" man="1"/>
    <brk id="446" max="16383" man="1"/>
    <brk id="452" max="16383" man="1"/>
    <brk id="459" max="16383" man="1"/>
    <brk id="476" max="16383" man="1"/>
    <brk id="482" max="16383" man="1"/>
    <brk id="488" max="16383" man="1"/>
    <brk id="507" max="16383" man="1"/>
    <brk id="510" max="16383" man="1"/>
    <brk id="516" max="24" man="1"/>
    <brk id="526" max="16383" man="1"/>
    <brk id="531" max="24" man="1"/>
    <brk id="535" max="24" man="1"/>
    <brk id="546" max="16383" man="1"/>
    <brk id="565" max="16383" man="1"/>
    <brk id="577" max="16383" man="1"/>
    <brk id="592" max="16383" man="1"/>
    <brk id="598" max="16383" man="1"/>
    <brk id="606" max="16383" man="1"/>
    <brk id="609" max="16383" man="1"/>
    <brk id="614" max="16383" man="1"/>
    <brk id="620" max="16383" man="1"/>
    <brk id="630" max="16383" man="1"/>
    <brk id="646" max="16383" man="1"/>
    <brk id="661" max="16383" man="1"/>
    <brk id="667" max="16383" man="1"/>
    <brk id="677" max="16383" man="1"/>
    <brk id="682" max="16383" man="1"/>
    <brk id="693" max="16383" man="1"/>
    <brk id="702" max="16383" man="1"/>
    <brk id="708" max="16383" man="1"/>
    <brk id="714" max="16383" man="1"/>
    <brk id="720" max="16383" man="1"/>
    <brk id="725" max="16383" man="1"/>
    <brk id="732" max="16383" man="1"/>
    <brk id="737" max="16383" man="1"/>
    <brk id="742" max="16383" man="1"/>
    <brk id="751" max="16383" man="1"/>
    <brk id="757" max="16383" man="1"/>
    <brk id="767" max="16383" man="1"/>
    <brk id="783" max="16383" man="1"/>
    <brk id="795" max="16383" man="1"/>
    <brk id="805" max="16383" man="1"/>
    <brk id="816" max="16383" man="1"/>
    <brk id="823" max="16383" man="1"/>
    <brk id="831" max="24" man="1"/>
    <brk id="840" max="16383" man="1"/>
    <brk id="853" max="16383" man="1"/>
    <brk id="860" max="16383" man="1"/>
    <brk id="868" max="16383" man="1"/>
    <brk id="873" max="24" man="1"/>
    <brk id="880" max="16383" man="1"/>
    <brk id="885" max="16383" man="1"/>
    <brk id="891" max="16383" man="1"/>
    <brk id="899" max="16383" man="1"/>
    <brk id="907" max="16383" man="1"/>
    <brk id="922" max="16383" man="1"/>
    <brk id="929" max="16383" man="1"/>
  </rowBreaks>
  <ignoredErrors>
    <ignoredError sqref="K2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I296"/>
  <sheetViews>
    <sheetView view="pageBreakPreview" zoomScale="70" zoomScaleSheetLayoutView="70" zoomScalePageLayoutView="80" workbookViewId="0">
      <pane ySplit="6" topLeftCell="A61" activePane="bottomLeft" state="frozen"/>
      <selection activeCell="J803" activeCellId="4" sqref="J39 J40 J298 J493 J803"/>
      <selection pane="bottomLeft" activeCell="E62" sqref="E62"/>
    </sheetView>
  </sheetViews>
  <sheetFormatPr defaultRowHeight="23.25"/>
  <cols>
    <col min="1" max="1" width="4.375" style="25" customWidth="1"/>
    <col min="2" max="2" width="4.25" style="25" customWidth="1"/>
    <col min="3" max="3" width="6.625" style="581" customWidth="1"/>
    <col min="4" max="4" width="5.5" style="27" hidden="1" customWidth="1"/>
    <col min="5" max="5" width="50.375" style="561" customWidth="1"/>
    <col min="6" max="9" width="11" style="28" customWidth="1"/>
    <col min="10" max="11" width="11" style="29" customWidth="1"/>
    <col min="12" max="12" width="6.625" style="29" customWidth="1"/>
    <col min="13" max="15" width="6.625" style="28" customWidth="1"/>
    <col min="16" max="16" width="18.375" style="28" customWidth="1"/>
    <col min="17" max="17" width="18.375" style="30" customWidth="1"/>
    <col min="18" max="18" width="13.5" style="29" customWidth="1"/>
    <col min="19" max="19" width="18.125" style="29" hidden="1" customWidth="1"/>
    <col min="20" max="20" width="21.125" style="29" hidden="1" customWidth="1"/>
    <col min="21" max="21" width="6.375" style="150" hidden="1" customWidth="1"/>
    <col min="22" max="22" width="7.75" style="151" hidden="1" customWidth="1"/>
    <col min="23" max="23" width="7.25" style="151" hidden="1" customWidth="1"/>
    <col min="24" max="24" width="8" style="151" hidden="1" customWidth="1"/>
    <col min="25" max="25" width="18.625" style="7" customWidth="1"/>
    <col min="26" max="26" width="18" style="6" bestFit="1" customWidth="1"/>
    <col min="27" max="32" width="9" style="6"/>
    <col min="33" max="16384" width="9" style="7"/>
  </cols>
  <sheetData>
    <row r="1" spans="1:35" s="3" customFormat="1" ht="34.5">
      <c r="A1" s="2028" t="s">
        <v>2551</v>
      </c>
      <c r="B1" s="2028"/>
      <c r="C1" s="2028"/>
      <c r="D1" s="2028"/>
      <c r="E1" s="2028"/>
      <c r="F1" s="2028"/>
      <c r="G1" s="2028"/>
      <c r="H1" s="2028"/>
      <c r="I1" s="2028"/>
      <c r="J1" s="2028"/>
      <c r="K1" s="2028"/>
      <c r="L1" s="2028"/>
      <c r="M1" s="2028"/>
      <c r="N1" s="2028"/>
      <c r="O1" s="2028"/>
      <c r="P1" s="2028"/>
      <c r="Q1" s="2028"/>
      <c r="R1" s="2028"/>
      <c r="S1" s="2028"/>
      <c r="T1" s="2028"/>
      <c r="U1" s="148"/>
      <c r="V1" s="149"/>
      <c r="W1" s="149"/>
      <c r="X1" s="149"/>
      <c r="Y1" s="7"/>
      <c r="Z1" s="2"/>
      <c r="AA1" s="2"/>
      <c r="AB1" s="2"/>
      <c r="AC1" s="2"/>
      <c r="AD1" s="2"/>
      <c r="AE1" s="2"/>
      <c r="AF1" s="2"/>
    </row>
    <row r="2" spans="1:35" ht="29.25">
      <c r="A2" s="4"/>
      <c r="B2" s="4"/>
      <c r="C2" s="63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57"/>
      <c r="S2" s="257"/>
      <c r="T2" s="257"/>
    </row>
    <row r="3" spans="1:35" s="300" customFormat="1" ht="23.25" customHeight="1">
      <c r="A3" s="295"/>
      <c r="B3" s="296"/>
      <c r="C3" s="569"/>
      <c r="D3" s="297"/>
      <c r="E3" s="298"/>
      <c r="F3" s="2012" t="s">
        <v>3430</v>
      </c>
      <c r="G3" s="2012"/>
      <c r="H3" s="2012"/>
      <c r="I3" s="2012"/>
      <c r="J3" s="2012"/>
      <c r="K3" s="2012"/>
      <c r="L3" s="1968" t="s">
        <v>0</v>
      </c>
      <c r="M3" s="2013"/>
      <c r="N3" s="2013"/>
      <c r="O3" s="1969"/>
      <c r="P3" s="1968" t="s">
        <v>1</v>
      </c>
      <c r="Q3" s="1969"/>
      <c r="R3" s="1997" t="s">
        <v>2</v>
      </c>
      <c r="S3" s="1306" t="s">
        <v>125</v>
      </c>
      <c r="T3" s="1306" t="s">
        <v>122</v>
      </c>
      <c r="U3" s="2025" t="s">
        <v>3</v>
      </c>
      <c r="V3" s="2025"/>
      <c r="W3" s="2025"/>
      <c r="X3" s="2022" t="s">
        <v>2744</v>
      </c>
      <c r="Y3" s="1994" t="s">
        <v>2740</v>
      </c>
      <c r="Z3" s="311"/>
      <c r="AA3" s="299"/>
      <c r="AB3" s="299"/>
      <c r="AC3" s="299"/>
      <c r="AD3" s="299"/>
      <c r="AE3" s="299"/>
      <c r="AF3" s="299"/>
      <c r="AG3" s="299"/>
      <c r="AH3" s="299"/>
      <c r="AI3" s="299"/>
    </row>
    <row r="4" spans="1:35" s="300" customFormat="1" ht="23.25" customHeight="1">
      <c r="A4" s="301"/>
      <c r="B4" s="302"/>
      <c r="C4" s="570"/>
      <c r="D4" s="1314"/>
      <c r="E4" s="303"/>
      <c r="F4" s="1309"/>
      <c r="G4" s="1309"/>
      <c r="H4" s="2001" t="s">
        <v>121</v>
      </c>
      <c r="I4" s="2002"/>
      <c r="J4" s="2003"/>
      <c r="K4" s="1846"/>
      <c r="L4" s="1970"/>
      <c r="M4" s="2014"/>
      <c r="N4" s="2014"/>
      <c r="O4" s="1971"/>
      <c r="P4" s="1970"/>
      <c r="Q4" s="1971"/>
      <c r="R4" s="1998"/>
      <c r="S4" s="1307" t="s">
        <v>124</v>
      </c>
      <c r="T4" s="1307" t="s">
        <v>123</v>
      </c>
      <c r="U4" s="305"/>
      <c r="V4" s="305"/>
      <c r="W4" s="305"/>
      <c r="X4" s="2023"/>
      <c r="Y4" s="1995"/>
      <c r="Z4" s="312"/>
      <c r="AA4" s="299"/>
      <c r="AB4" s="299"/>
      <c r="AC4" s="299"/>
      <c r="AD4" s="299"/>
      <c r="AE4" s="299"/>
      <c r="AF4" s="299"/>
      <c r="AG4" s="299"/>
      <c r="AH4" s="299"/>
      <c r="AI4" s="299"/>
    </row>
    <row r="5" spans="1:35" s="300" customFormat="1" ht="23.25" customHeight="1">
      <c r="A5" s="2015" t="s">
        <v>4</v>
      </c>
      <c r="B5" s="2016"/>
      <c r="C5" s="2017" t="s">
        <v>5</v>
      </c>
      <c r="D5" s="2017"/>
      <c r="E5" s="2017"/>
      <c r="F5" s="1309" t="s">
        <v>12</v>
      </c>
      <c r="G5" s="1309" t="s">
        <v>12</v>
      </c>
      <c r="H5" s="2029" t="s">
        <v>118</v>
      </c>
      <c r="I5" s="1315" t="s">
        <v>119</v>
      </c>
      <c r="J5" s="1315" t="s">
        <v>119</v>
      </c>
      <c r="K5" s="1998" t="s">
        <v>9</v>
      </c>
      <c r="L5" s="2031" t="s">
        <v>6</v>
      </c>
      <c r="M5" s="2031" t="s">
        <v>7</v>
      </c>
      <c r="N5" s="2031" t="s">
        <v>8</v>
      </c>
      <c r="O5" s="2031" t="s">
        <v>9</v>
      </c>
      <c r="P5" s="1997" t="s">
        <v>10</v>
      </c>
      <c r="Q5" s="1997" t="s">
        <v>11</v>
      </c>
      <c r="R5" s="1998"/>
      <c r="S5" s="1307"/>
      <c r="T5" s="1307" t="s">
        <v>124</v>
      </c>
      <c r="U5" s="2004" t="s">
        <v>13</v>
      </c>
      <c r="V5" s="2004" t="s">
        <v>4</v>
      </c>
      <c r="W5" s="2004" t="s">
        <v>14</v>
      </c>
      <c r="X5" s="2023"/>
      <c r="Y5" s="1995"/>
      <c r="Z5" s="312"/>
      <c r="AA5" s="299"/>
      <c r="AB5" s="299"/>
      <c r="AC5" s="299"/>
      <c r="AD5" s="299"/>
      <c r="AE5" s="299"/>
      <c r="AF5" s="299"/>
      <c r="AG5" s="299"/>
      <c r="AH5" s="299"/>
      <c r="AI5" s="299"/>
    </row>
    <row r="6" spans="1:35" s="300" customFormat="1" ht="23.25" customHeight="1">
      <c r="A6" s="306"/>
      <c r="B6" s="307"/>
      <c r="C6" s="571"/>
      <c r="D6" s="308"/>
      <c r="E6" s="309"/>
      <c r="F6" s="1310" t="s">
        <v>15</v>
      </c>
      <c r="G6" s="1310" t="s">
        <v>16</v>
      </c>
      <c r="H6" s="2030"/>
      <c r="I6" s="1316" t="s">
        <v>15</v>
      </c>
      <c r="J6" s="1316" t="s">
        <v>120</v>
      </c>
      <c r="K6" s="1999"/>
      <c r="L6" s="2032"/>
      <c r="M6" s="2032"/>
      <c r="N6" s="2032"/>
      <c r="O6" s="2032"/>
      <c r="P6" s="1999"/>
      <c r="Q6" s="1999"/>
      <c r="R6" s="1999"/>
      <c r="S6" s="1308"/>
      <c r="T6" s="1308"/>
      <c r="U6" s="2005"/>
      <c r="V6" s="2005"/>
      <c r="W6" s="2005"/>
      <c r="X6" s="2024"/>
      <c r="Y6" s="1996"/>
      <c r="Z6" s="313"/>
      <c r="AA6" s="299"/>
      <c r="AB6" s="299"/>
      <c r="AC6" s="299"/>
      <c r="AD6" s="299"/>
      <c r="AE6" s="299"/>
      <c r="AF6" s="299"/>
      <c r="AG6" s="299"/>
      <c r="AH6" s="299"/>
      <c r="AI6" s="299"/>
    </row>
    <row r="7" spans="1:35" s="705" customFormat="1" ht="29.25">
      <c r="A7" s="2018" t="s">
        <v>3176</v>
      </c>
      <c r="B7" s="2019"/>
      <c r="C7" s="2019"/>
      <c r="D7" s="2020"/>
      <c r="E7" s="2021"/>
      <c r="F7" s="712">
        <f t="shared" ref="F7:K10" si="0">SUM(F8)</f>
        <v>2558800</v>
      </c>
      <c r="G7" s="712">
        <f t="shared" si="0"/>
        <v>12933800</v>
      </c>
      <c r="H7" s="712">
        <f t="shared" si="0"/>
        <v>0</v>
      </c>
      <c r="I7" s="712">
        <f t="shared" si="0"/>
        <v>176800</v>
      </c>
      <c r="J7" s="712">
        <f t="shared" si="0"/>
        <v>340000</v>
      </c>
      <c r="K7" s="712">
        <f t="shared" si="0"/>
        <v>16009400</v>
      </c>
      <c r="L7" s="728"/>
      <c r="M7" s="728"/>
      <c r="N7" s="728"/>
      <c r="O7" s="728"/>
      <c r="P7" s="703"/>
      <c r="Q7" s="703"/>
      <c r="R7" s="703"/>
      <c r="S7" s="703"/>
      <c r="T7" s="703"/>
      <c r="U7" s="794"/>
      <c r="V7" s="794"/>
      <c r="W7" s="794"/>
      <c r="X7" s="1492"/>
      <c r="Y7" s="739"/>
      <c r="Z7" s="729"/>
      <c r="AA7" s="704"/>
      <c r="AB7" s="704"/>
      <c r="AC7" s="704"/>
      <c r="AD7" s="704"/>
      <c r="AE7" s="704"/>
      <c r="AF7" s="704"/>
      <c r="AG7" s="704"/>
      <c r="AH7" s="704"/>
      <c r="AI7" s="704"/>
    </row>
    <row r="8" spans="1:35" s="19" customFormat="1">
      <c r="A8" s="731" t="s">
        <v>117</v>
      </c>
      <c r="B8" s="719"/>
      <c r="C8" s="732"/>
      <c r="D8" s="390"/>
      <c r="E8" s="698"/>
      <c r="F8" s="740">
        <f t="shared" si="0"/>
        <v>2558800</v>
      </c>
      <c r="G8" s="740">
        <f t="shared" si="0"/>
        <v>12933800</v>
      </c>
      <c r="H8" s="740">
        <f t="shared" si="0"/>
        <v>0</v>
      </c>
      <c r="I8" s="740">
        <f t="shared" si="0"/>
        <v>176800</v>
      </c>
      <c r="J8" s="740">
        <f t="shared" si="0"/>
        <v>340000</v>
      </c>
      <c r="K8" s="740">
        <f t="shared" si="0"/>
        <v>16009400</v>
      </c>
      <c r="L8" s="734"/>
      <c r="M8" s="453"/>
      <c r="N8" s="453"/>
      <c r="O8" s="453"/>
      <c r="P8" s="453"/>
      <c r="Q8" s="720"/>
      <c r="R8" s="733"/>
      <c r="S8" s="730"/>
      <c r="T8" s="391"/>
      <c r="U8" s="392"/>
      <c r="V8" s="392"/>
      <c r="W8" s="392"/>
      <c r="X8" s="393"/>
      <c r="Y8" s="735"/>
      <c r="Z8" s="261"/>
      <c r="AA8" s="18"/>
      <c r="AB8" s="18"/>
      <c r="AC8" s="18"/>
      <c r="AD8" s="18"/>
      <c r="AE8" s="18"/>
      <c r="AF8" s="18"/>
    </row>
    <row r="9" spans="1:35" s="19" customFormat="1" ht="48" customHeight="1">
      <c r="A9" s="618">
        <v>1.1000000000000001</v>
      </c>
      <c r="B9" s="2026" t="s">
        <v>85</v>
      </c>
      <c r="C9" s="2026"/>
      <c r="D9" s="2026"/>
      <c r="E9" s="2027"/>
      <c r="F9" s="394">
        <f t="shared" si="0"/>
        <v>2558800</v>
      </c>
      <c r="G9" s="394">
        <f t="shared" si="0"/>
        <v>12933800</v>
      </c>
      <c r="H9" s="394">
        <f t="shared" si="0"/>
        <v>0</v>
      </c>
      <c r="I9" s="394">
        <f t="shared" si="0"/>
        <v>176800</v>
      </c>
      <c r="J9" s="394">
        <f t="shared" si="0"/>
        <v>340000</v>
      </c>
      <c r="K9" s="394">
        <f t="shared" si="0"/>
        <v>16009400</v>
      </c>
      <c r="L9" s="395"/>
      <c r="M9" s="370"/>
      <c r="N9" s="370"/>
      <c r="O9" s="370"/>
      <c r="P9" s="370"/>
      <c r="Q9" s="396"/>
      <c r="R9" s="397"/>
      <c r="S9" s="397"/>
      <c r="T9" s="397"/>
      <c r="U9" s="397"/>
      <c r="V9" s="397"/>
      <c r="W9" s="397"/>
      <c r="X9" s="736"/>
      <c r="Y9" s="397"/>
      <c r="Z9" s="262"/>
      <c r="AA9" s="18"/>
      <c r="AB9" s="18"/>
      <c r="AC9" s="18"/>
      <c r="AD9" s="18"/>
      <c r="AE9" s="18"/>
      <c r="AF9" s="18"/>
    </row>
    <row r="10" spans="1:35" s="15" customFormat="1">
      <c r="A10" s="619"/>
      <c r="B10" s="459"/>
      <c r="C10" s="578" t="s">
        <v>86</v>
      </c>
      <c r="D10" s="625"/>
      <c r="E10" s="604"/>
      <c r="F10" s="375">
        <f t="shared" si="0"/>
        <v>2558800</v>
      </c>
      <c r="G10" s="375">
        <f t="shared" si="0"/>
        <v>12933800</v>
      </c>
      <c r="H10" s="375">
        <f t="shared" si="0"/>
        <v>0</v>
      </c>
      <c r="I10" s="375">
        <f t="shared" si="0"/>
        <v>176800</v>
      </c>
      <c r="J10" s="375">
        <f t="shared" si="0"/>
        <v>340000</v>
      </c>
      <c r="K10" s="375">
        <f t="shared" si="0"/>
        <v>16009400</v>
      </c>
      <c r="L10" s="398"/>
      <c r="M10" s="356"/>
      <c r="N10" s="356"/>
      <c r="O10" s="356"/>
      <c r="P10" s="356"/>
      <c r="Q10" s="357"/>
      <c r="R10" s="355"/>
      <c r="S10" s="355"/>
      <c r="T10" s="355"/>
      <c r="U10" s="399"/>
      <c r="V10" s="399"/>
      <c r="W10" s="399"/>
      <c r="X10" s="737"/>
      <c r="Y10" s="639"/>
      <c r="Z10" s="258"/>
      <c r="AA10" s="14"/>
      <c r="AB10" s="14"/>
      <c r="AC10" s="14"/>
      <c r="AD10" s="14"/>
      <c r="AE10" s="14"/>
      <c r="AF10" s="14"/>
    </row>
    <row r="11" spans="1:35" s="249" customFormat="1" ht="46.5">
      <c r="A11" s="620"/>
      <c r="B11" s="324"/>
      <c r="C11" s="638" t="s">
        <v>20</v>
      </c>
      <c r="D11" s="626" t="s">
        <v>87</v>
      </c>
      <c r="E11" s="605" t="s">
        <v>88</v>
      </c>
      <c r="F11" s="340">
        <f>SUM(F12,F13,F14,F15,F16,F17,F19,F20,F21,F22,F23,F24,F25,F26,F27,F28,F29,F30,F31,F32,F33,F37,F38,F39,F40,F41,F42,F43,F44,F45,F46,F47,F48,F49,F55,F56,F57,F58,F59,F60,F61,F62,F63,F64,F65,F66,F67,F68,F69,F70,F71,F72,F73,F74,F75,F76,F77,F78,F79,F80,F81,F82,F83,F86,F87,F88,F89,F90,F91,F92,F93,F94,F95,F96,F98,F103,F109,F110,F111,F113,F114,F115,F116,F117,F121,F122,F123,F124,F128,F129,F132,F133,F134,F135,F136,F137,F143,F142,F146,F147,F148,F151,F152,F153,F154,F163,F164,F165,F166,F167,F168,F169,F170,F171,F172,F173,F176,F179,F181,F180,F182,F183,F184,F185,F186,F187,F188,F189,F190,F191,F192,F193,F194,F195,F196,F197,F198,F199,F202,F203,F204,F205,F206,F207,F210,F211,F212,F215)</f>
        <v>2558800</v>
      </c>
      <c r="G11" s="340">
        <f t="shared" ref="G11:J11" si="1">SUM(G12,G13,G14,G15,G16,G17,G19,G20,G21,G22,G23,G24,G25,G26,G27,G28,G29,G30,G31,G32,G33,G37,G38,G39,G40,G41,G42,G43,G44,G45,G46,G47,G48,G49,G55,G56,G57,G58,G59,G60,G61,G62,G63,G64,G65,G66,G67,G68,G69,G70,G71,G72,G73,G74,G75,G76,G77,G78,G79,G80,G81,G82,G83,G86,G87,G88,G89,G90,G91,G92,G93,G94,G95,G96,G98,G103,G109,G110,G111,G113,G114,G115,G116,G117,G121,G122,G123,G124,G128,G129,G132,G133,G134,G135,G136,G137,G143,G142,G146,G147,G148,G151,G152,G153,G154,G163,G164,G165,G166,G167,G168,G169,G170,G171,G172,G173,G176,G179,G181,G180,G182,G183,G184,G185,G186,G187,G188,G189,G190,G191,G192,G193,G194,G195,G196,G197,G198,G199,G202,G203,G204,G205,G206,G207,G210,G211,G212,G215)</f>
        <v>12933800</v>
      </c>
      <c r="H11" s="340">
        <f t="shared" si="1"/>
        <v>0</v>
      </c>
      <c r="I11" s="340">
        <f t="shared" si="1"/>
        <v>176800</v>
      </c>
      <c r="J11" s="340">
        <f t="shared" si="1"/>
        <v>340000</v>
      </c>
      <c r="K11" s="340">
        <f>SUM(K12,K13,K14,K15,K16,K17,K19,K20,K21,K22,K23,K24,K25,K26,K27,K28,K29,K30,K31,K32,K33,K37,K38,K39,K40,K41,K42,K43,K44,K45,K46,K47,K48,K49,K55,K56,K57,K58,K59,K60,K61,K62,K63,K64,K65,K66,K67,K68,K69,K70,K71,K72,K73,K74,K75,K76,K77,K78,K79,K80,K81,K82,K83,K86,K87,K88,K89,K90,K91,K92,K93,K94,K95,K96,K98,K103,K109,K110,K111,K113,K114,K115,K116,K117,K121,K122,K123,K124,K128,K129,K132,K133,K134,K135,K136,K137,K143,K142,K146,K147,K148,K151,K152,K153,K154,K163,K164,K165,K166,K167,K168,K169,K170,K171,K172,K173,K176,K179,K181,K180,K182,K183,K184,K185,K186,K187,K188,K189,K190,K191,K192,K193,K194,K195,K196,K197,K198,K199,K202,K203,K204,K205,K206,K207,K210,K211,K212,K215)</f>
        <v>16009400</v>
      </c>
      <c r="L11" s="400"/>
      <c r="M11" s="282"/>
      <c r="N11" s="282"/>
      <c r="O11" s="282"/>
      <c r="P11" s="282"/>
      <c r="Q11" s="318"/>
      <c r="R11" s="319"/>
      <c r="S11" s="319"/>
      <c r="T11" s="319"/>
      <c r="U11" s="401"/>
      <c r="V11" s="401"/>
      <c r="W11" s="401"/>
      <c r="X11" s="738"/>
      <c r="Y11" s="640"/>
      <c r="Z11" s="259"/>
      <c r="AA11" s="248"/>
      <c r="AB11" s="248"/>
      <c r="AC11" s="248"/>
      <c r="AD11" s="248"/>
      <c r="AE11" s="248"/>
      <c r="AF11" s="248"/>
    </row>
    <row r="12" spans="1:35" s="635" customFormat="1" ht="116.25">
      <c r="A12" s="622"/>
      <c r="B12" s="34"/>
      <c r="C12" s="582">
        <v>1</v>
      </c>
      <c r="D12" s="492">
        <v>2</v>
      </c>
      <c r="E12" s="547" t="s">
        <v>2908</v>
      </c>
      <c r="F12" s="38">
        <v>0</v>
      </c>
      <c r="G12" s="388">
        <v>34000</v>
      </c>
      <c r="H12" s="38">
        <v>0</v>
      </c>
      <c r="I12" s="38">
        <v>0</v>
      </c>
      <c r="J12" s="38">
        <v>0</v>
      </c>
      <c r="K12" s="38">
        <f t="shared" ref="K12:K17" si="2">SUM(F12,G12,H12,I12,J12)</f>
        <v>34000</v>
      </c>
      <c r="L12" s="48">
        <v>68</v>
      </c>
      <c r="M12" s="38">
        <v>0</v>
      </c>
      <c r="N12" s="38">
        <v>0</v>
      </c>
      <c r="O12" s="48">
        <f t="shared" ref="O12:O17" si="3">SUM(L12:N12)</f>
        <v>68</v>
      </c>
      <c r="P12" s="416" t="s">
        <v>3145</v>
      </c>
      <c r="Q12" s="416" t="s">
        <v>882</v>
      </c>
      <c r="R12" s="50">
        <v>21610</v>
      </c>
      <c r="S12" s="702" t="s">
        <v>291</v>
      </c>
      <c r="T12" s="40" t="s">
        <v>292</v>
      </c>
      <c r="U12" s="40">
        <v>15</v>
      </c>
      <c r="V12" s="40">
        <v>15.1</v>
      </c>
      <c r="W12" s="40" t="s">
        <v>586</v>
      </c>
      <c r="X12" s="867" t="s">
        <v>462</v>
      </c>
      <c r="Y12" s="49" t="s">
        <v>863</v>
      </c>
      <c r="Z12" s="633"/>
      <c r="AA12" s="634"/>
      <c r="AB12" s="634"/>
      <c r="AC12" s="634"/>
      <c r="AD12" s="634"/>
      <c r="AE12" s="634"/>
      <c r="AF12" s="634"/>
    </row>
    <row r="13" spans="1:35" s="635" customFormat="1" ht="116.25">
      <c r="A13" s="622"/>
      <c r="B13" s="34"/>
      <c r="C13" s="582">
        <v>2</v>
      </c>
      <c r="D13" s="492">
        <v>3</v>
      </c>
      <c r="E13" s="511" t="s">
        <v>2909</v>
      </c>
      <c r="F13" s="38">
        <v>0</v>
      </c>
      <c r="G13" s="388">
        <v>60000</v>
      </c>
      <c r="H13" s="38">
        <v>0</v>
      </c>
      <c r="I13" s="38">
        <v>0</v>
      </c>
      <c r="J13" s="38">
        <v>0</v>
      </c>
      <c r="K13" s="38">
        <f t="shared" si="2"/>
        <v>60000</v>
      </c>
      <c r="L13" s="48">
        <v>110</v>
      </c>
      <c r="M13" s="38">
        <v>0</v>
      </c>
      <c r="N13" s="38">
        <v>0</v>
      </c>
      <c r="O13" s="48">
        <f t="shared" si="3"/>
        <v>110</v>
      </c>
      <c r="P13" s="416" t="s">
        <v>3144</v>
      </c>
      <c r="Q13" s="416" t="s">
        <v>882</v>
      </c>
      <c r="R13" s="50">
        <v>21641</v>
      </c>
      <c r="S13" s="702" t="s">
        <v>344</v>
      </c>
      <c r="T13" s="40" t="s">
        <v>345</v>
      </c>
      <c r="U13" s="40">
        <v>15</v>
      </c>
      <c r="V13" s="40">
        <v>15.1</v>
      </c>
      <c r="W13" s="40" t="s">
        <v>586</v>
      </c>
      <c r="X13" s="867" t="s">
        <v>462</v>
      </c>
      <c r="Y13" s="49" t="s">
        <v>863</v>
      </c>
      <c r="Z13" s="633"/>
      <c r="AA13" s="634"/>
      <c r="AB13" s="634"/>
      <c r="AC13" s="634"/>
      <c r="AD13" s="634"/>
      <c r="AE13" s="634"/>
      <c r="AF13" s="634"/>
    </row>
    <row r="14" spans="1:35" s="635" customFormat="1" ht="116.25">
      <c r="A14" s="622"/>
      <c r="B14" s="34"/>
      <c r="C14" s="582">
        <v>3</v>
      </c>
      <c r="D14" s="492">
        <v>4</v>
      </c>
      <c r="E14" s="606" t="s">
        <v>2910</v>
      </c>
      <c r="F14" s="38">
        <v>0</v>
      </c>
      <c r="G14" s="388">
        <v>5000</v>
      </c>
      <c r="H14" s="38">
        <v>0</v>
      </c>
      <c r="I14" s="38">
        <v>0</v>
      </c>
      <c r="J14" s="38">
        <v>0</v>
      </c>
      <c r="K14" s="38">
        <f t="shared" si="2"/>
        <v>5000</v>
      </c>
      <c r="L14" s="48">
        <v>25</v>
      </c>
      <c r="M14" s="38">
        <v>0</v>
      </c>
      <c r="N14" s="38">
        <v>0</v>
      </c>
      <c r="O14" s="48">
        <f t="shared" si="3"/>
        <v>25</v>
      </c>
      <c r="P14" s="416" t="s">
        <v>3144</v>
      </c>
      <c r="Q14" s="416" t="s">
        <v>882</v>
      </c>
      <c r="R14" s="50">
        <v>21794</v>
      </c>
      <c r="S14" s="702" t="s">
        <v>350</v>
      </c>
      <c r="T14" s="40" t="s">
        <v>351</v>
      </c>
      <c r="U14" s="40">
        <v>15</v>
      </c>
      <c r="V14" s="40">
        <v>15.1</v>
      </c>
      <c r="W14" s="40" t="s">
        <v>586</v>
      </c>
      <c r="X14" s="867" t="s">
        <v>462</v>
      </c>
      <c r="Y14" s="49" t="s">
        <v>863</v>
      </c>
      <c r="Z14" s="633"/>
      <c r="AA14" s="634"/>
      <c r="AB14" s="634"/>
      <c r="AC14" s="634"/>
      <c r="AD14" s="634"/>
      <c r="AE14" s="634"/>
      <c r="AF14" s="634"/>
    </row>
    <row r="15" spans="1:35" s="635" customFormat="1" ht="116.25">
      <c r="A15" s="622"/>
      <c r="B15" s="34"/>
      <c r="C15" s="582">
        <v>4</v>
      </c>
      <c r="D15" s="492"/>
      <c r="E15" s="497" t="s">
        <v>2507</v>
      </c>
      <c r="F15" s="38">
        <v>0</v>
      </c>
      <c r="G15" s="38">
        <v>0</v>
      </c>
      <c r="H15" s="38">
        <v>0</v>
      </c>
      <c r="I15" s="70">
        <v>19800</v>
      </c>
      <c r="J15" s="38">
        <v>0</v>
      </c>
      <c r="K15" s="38">
        <f t="shared" si="2"/>
        <v>19800</v>
      </c>
      <c r="L15" s="74">
        <v>200</v>
      </c>
      <c r="M15" s="38">
        <v>0</v>
      </c>
      <c r="N15" s="38">
        <v>0</v>
      </c>
      <c r="O15" s="48">
        <f t="shared" si="3"/>
        <v>200</v>
      </c>
      <c r="P15" s="416" t="s">
        <v>3144</v>
      </c>
      <c r="Q15" s="66" t="s">
        <v>882</v>
      </c>
      <c r="R15" s="234">
        <v>21732</v>
      </c>
      <c r="S15" s="1550" t="s">
        <v>291</v>
      </c>
      <c r="T15" s="65" t="s">
        <v>292</v>
      </c>
      <c r="U15" s="40">
        <v>15</v>
      </c>
      <c r="V15" s="40">
        <v>15.1</v>
      </c>
      <c r="W15" s="40" t="s">
        <v>586</v>
      </c>
      <c r="X15" s="867" t="s">
        <v>462</v>
      </c>
      <c r="Y15" s="49" t="s">
        <v>863</v>
      </c>
      <c r="Z15" s="633"/>
      <c r="AA15" s="634"/>
      <c r="AB15" s="634"/>
      <c r="AC15" s="634"/>
      <c r="AD15" s="634"/>
      <c r="AE15" s="634"/>
      <c r="AF15" s="634"/>
    </row>
    <row r="16" spans="1:35" s="635" customFormat="1" ht="116.25">
      <c r="A16" s="622"/>
      <c r="B16" s="34"/>
      <c r="C16" s="766">
        <v>5</v>
      </c>
      <c r="D16" s="492"/>
      <c r="E16" s="497" t="s">
        <v>3355</v>
      </c>
      <c r="F16" s="38">
        <v>0</v>
      </c>
      <c r="G16" s="38">
        <v>0</v>
      </c>
      <c r="H16" s="38">
        <v>0</v>
      </c>
      <c r="I16" s="70">
        <v>17000</v>
      </c>
      <c r="J16" s="38">
        <v>0</v>
      </c>
      <c r="K16" s="38">
        <f t="shared" si="2"/>
        <v>17000</v>
      </c>
      <c r="L16" s="74">
        <v>50</v>
      </c>
      <c r="M16" s="38">
        <v>0</v>
      </c>
      <c r="N16" s="38">
        <v>0</v>
      </c>
      <c r="O16" s="48">
        <f t="shared" si="3"/>
        <v>50</v>
      </c>
      <c r="P16" s="416" t="s">
        <v>3144</v>
      </c>
      <c r="Q16" s="66" t="s">
        <v>882</v>
      </c>
      <c r="R16" s="67">
        <v>21582</v>
      </c>
      <c r="S16" s="1550" t="s">
        <v>291</v>
      </c>
      <c r="T16" s="65" t="s">
        <v>292</v>
      </c>
      <c r="U16" s="40">
        <v>15</v>
      </c>
      <c r="V16" s="40">
        <v>15.1</v>
      </c>
      <c r="W16" s="40" t="s">
        <v>586</v>
      </c>
      <c r="X16" s="867" t="s">
        <v>462</v>
      </c>
      <c r="Y16" s="49" t="s">
        <v>863</v>
      </c>
      <c r="Z16" s="633"/>
      <c r="AA16" s="634"/>
      <c r="AB16" s="634"/>
      <c r="AC16" s="634"/>
      <c r="AD16" s="634"/>
      <c r="AE16" s="634"/>
      <c r="AF16" s="634"/>
    </row>
    <row r="17" spans="1:32" s="635" customFormat="1" ht="116.25">
      <c r="A17" s="622"/>
      <c r="B17" s="34"/>
      <c r="C17" s="766">
        <v>6</v>
      </c>
      <c r="D17" s="492"/>
      <c r="E17" s="497" t="s">
        <v>3356</v>
      </c>
      <c r="F17" s="38">
        <v>0</v>
      </c>
      <c r="G17" s="38">
        <v>0</v>
      </c>
      <c r="H17" s="38">
        <v>0</v>
      </c>
      <c r="I17" s="70">
        <v>20000</v>
      </c>
      <c r="J17" s="38">
        <v>0</v>
      </c>
      <c r="K17" s="38">
        <f t="shared" si="2"/>
        <v>20000</v>
      </c>
      <c r="L17" s="644">
        <v>30</v>
      </c>
      <c r="M17" s="644">
        <v>7</v>
      </c>
      <c r="N17" s="38">
        <v>0</v>
      </c>
      <c r="O17" s="316">
        <f t="shared" si="3"/>
        <v>37</v>
      </c>
      <c r="P17" s="416" t="s">
        <v>3144</v>
      </c>
      <c r="Q17" s="66" t="s">
        <v>882</v>
      </c>
      <c r="R17" s="1040">
        <v>21490</v>
      </c>
      <c r="S17" s="246" t="s">
        <v>3357</v>
      </c>
      <c r="T17" s="797" t="s">
        <v>3358</v>
      </c>
      <c r="U17" s="40">
        <v>15</v>
      </c>
      <c r="V17" s="40">
        <v>15.1</v>
      </c>
      <c r="W17" s="40" t="s">
        <v>586</v>
      </c>
      <c r="X17" s="867" t="s">
        <v>462</v>
      </c>
      <c r="Y17" s="49" t="s">
        <v>863</v>
      </c>
      <c r="Z17" s="633"/>
      <c r="AA17" s="634"/>
      <c r="AB17" s="634"/>
      <c r="AC17" s="634"/>
      <c r="AD17" s="634"/>
      <c r="AE17" s="634"/>
      <c r="AF17" s="634"/>
    </row>
    <row r="18" spans="1:32" s="635" customFormat="1">
      <c r="A18" s="622"/>
      <c r="B18" s="34"/>
      <c r="C18" s="648">
        <v>7</v>
      </c>
      <c r="D18" s="665">
        <v>5</v>
      </c>
      <c r="E18" s="666" t="s">
        <v>3229</v>
      </c>
      <c r="F18" s="667"/>
      <c r="G18" s="196"/>
      <c r="H18" s="196"/>
      <c r="I18" s="196"/>
      <c r="J18" s="196"/>
      <c r="K18" s="196"/>
      <c r="L18" s="649"/>
      <c r="M18" s="196"/>
      <c r="N18" s="196"/>
      <c r="O18" s="649"/>
      <c r="P18" s="668"/>
      <c r="Q18" s="668"/>
      <c r="R18" s="653"/>
      <c r="S18" s="650"/>
      <c r="T18" s="654"/>
      <c r="U18" s="654"/>
      <c r="V18" s="654"/>
      <c r="W18" s="654"/>
      <c r="X18" s="661"/>
      <c r="Y18" s="652"/>
      <c r="Z18" s="633"/>
      <c r="AA18" s="634"/>
      <c r="AB18" s="634"/>
      <c r="AC18" s="634"/>
      <c r="AD18" s="634"/>
      <c r="AE18" s="634"/>
      <c r="AF18" s="634"/>
    </row>
    <row r="19" spans="1:32" s="635" customFormat="1" ht="120" customHeight="1">
      <c r="A19" s="622"/>
      <c r="B19" s="34"/>
      <c r="C19" s="582"/>
      <c r="D19" s="492">
        <v>5</v>
      </c>
      <c r="E19" s="497" t="s">
        <v>3141</v>
      </c>
      <c r="F19" s="139">
        <v>214700</v>
      </c>
      <c r="G19" s="38">
        <v>0</v>
      </c>
      <c r="H19" s="38">
        <v>0</v>
      </c>
      <c r="I19" s="38">
        <v>0</v>
      </c>
      <c r="J19" s="38">
        <v>0</v>
      </c>
      <c r="K19" s="38">
        <f>SUM(F19,G19,H19,I19,J19)</f>
        <v>214700</v>
      </c>
      <c r="L19" s="48">
        <v>450</v>
      </c>
      <c r="M19" s="38">
        <v>0</v>
      </c>
      <c r="N19" s="38">
        <v>0</v>
      </c>
      <c r="O19" s="48">
        <f>SUM(L19:N19)</f>
        <v>450</v>
      </c>
      <c r="P19" s="416" t="s">
        <v>3144</v>
      </c>
      <c r="Q19" s="416" t="s">
        <v>882</v>
      </c>
      <c r="R19" s="50">
        <v>21732</v>
      </c>
      <c r="S19" s="702" t="s">
        <v>291</v>
      </c>
      <c r="T19" s="40" t="s">
        <v>292</v>
      </c>
      <c r="U19" s="40">
        <v>15</v>
      </c>
      <c r="V19" s="40">
        <v>15.1</v>
      </c>
      <c r="W19" s="40" t="s">
        <v>586</v>
      </c>
      <c r="X19" s="867" t="s">
        <v>462</v>
      </c>
      <c r="Y19" s="49" t="s">
        <v>863</v>
      </c>
      <c r="Z19" s="633" t="s">
        <v>3229</v>
      </c>
      <c r="AA19" s="634"/>
      <c r="AB19" s="634"/>
      <c r="AC19" s="634"/>
      <c r="AD19" s="634"/>
      <c r="AE19" s="634"/>
      <c r="AF19" s="634"/>
    </row>
    <row r="20" spans="1:32" s="208" customFormat="1" ht="100.5" customHeight="1">
      <c r="A20" s="622"/>
      <c r="B20" s="34"/>
      <c r="C20" s="582"/>
      <c r="D20" s="492">
        <v>7</v>
      </c>
      <c r="E20" s="508" t="s">
        <v>3139</v>
      </c>
      <c r="F20" s="42">
        <v>405000</v>
      </c>
      <c r="G20" s="42">
        <v>0</v>
      </c>
      <c r="H20" s="42">
        <v>0</v>
      </c>
      <c r="I20" s="42">
        <v>0</v>
      </c>
      <c r="J20" s="42">
        <v>0</v>
      </c>
      <c r="K20" s="42">
        <f>SUM(F20,G20,H20,I20,J20)</f>
        <v>405000</v>
      </c>
      <c r="L20" s="54">
        <v>1150</v>
      </c>
      <c r="M20" s="1584">
        <v>0</v>
      </c>
      <c r="N20" s="1584">
        <v>0</v>
      </c>
      <c r="O20" s="54">
        <v>1150</v>
      </c>
      <c r="P20" s="416" t="s">
        <v>3144</v>
      </c>
      <c r="Q20" s="416" t="s">
        <v>472</v>
      </c>
      <c r="R20" s="50">
        <v>21763</v>
      </c>
      <c r="S20" s="702" t="s">
        <v>393</v>
      </c>
      <c r="T20" s="40" t="s">
        <v>367</v>
      </c>
      <c r="U20" s="40">
        <v>15</v>
      </c>
      <c r="V20" s="40">
        <v>15.1</v>
      </c>
      <c r="W20" s="40" t="s">
        <v>586</v>
      </c>
      <c r="X20" s="40" t="s">
        <v>462</v>
      </c>
      <c r="Y20" s="211" t="s">
        <v>368</v>
      </c>
      <c r="Z20" s="633" t="s">
        <v>3229</v>
      </c>
      <c r="AA20" s="207"/>
      <c r="AB20" s="207"/>
      <c r="AC20" s="207"/>
      <c r="AD20" s="207"/>
      <c r="AE20" s="207"/>
      <c r="AF20" s="207"/>
    </row>
    <row r="21" spans="1:32" s="208" customFormat="1" ht="216.75" customHeight="1">
      <c r="A21" s="622"/>
      <c r="B21" s="34"/>
      <c r="C21" s="582"/>
      <c r="D21" s="492">
        <v>6</v>
      </c>
      <c r="E21" s="389" t="s">
        <v>3128</v>
      </c>
      <c r="F21" s="42">
        <v>80000</v>
      </c>
      <c r="G21" s="48"/>
      <c r="H21" s="164" t="s">
        <v>525</v>
      </c>
      <c r="I21" s="164" t="s">
        <v>525</v>
      </c>
      <c r="J21" s="164" t="s">
        <v>525</v>
      </c>
      <c r="K21" s="423">
        <f>SUM(F21,G21,H21,I21,J21)</f>
        <v>80000</v>
      </c>
      <c r="L21" s="48">
        <v>240</v>
      </c>
      <c r="M21" s="48">
        <v>10</v>
      </c>
      <c r="N21" s="433">
        <v>0</v>
      </c>
      <c r="O21" s="48">
        <f>SUM(L21:N21)</f>
        <v>250</v>
      </c>
      <c r="P21" s="456" t="s">
        <v>3735</v>
      </c>
      <c r="Q21" s="456" t="s">
        <v>3240</v>
      </c>
      <c r="R21" s="50">
        <v>21732</v>
      </c>
      <c r="S21" s="40">
        <v>2</v>
      </c>
      <c r="T21" s="702" t="s">
        <v>744</v>
      </c>
      <c r="U21" s="40">
        <v>15</v>
      </c>
      <c r="V21" s="40">
        <v>15.1</v>
      </c>
      <c r="W21" s="40" t="s">
        <v>586</v>
      </c>
      <c r="X21" s="40" t="s">
        <v>462</v>
      </c>
      <c r="Y21" s="49" t="s">
        <v>707</v>
      </c>
      <c r="Z21" s="633" t="s">
        <v>3229</v>
      </c>
      <c r="AA21" s="207"/>
      <c r="AB21" s="207"/>
      <c r="AC21" s="207"/>
      <c r="AD21" s="207"/>
      <c r="AE21" s="207"/>
      <c r="AF21" s="207"/>
    </row>
    <row r="22" spans="1:32" s="208" customFormat="1" ht="98.25" customHeight="1">
      <c r="A22" s="622"/>
      <c r="B22" s="34"/>
      <c r="C22" s="582"/>
      <c r="D22" s="498">
        <v>4</v>
      </c>
      <c r="E22" s="454" t="s">
        <v>3142</v>
      </c>
      <c r="F22" s="42">
        <v>73500</v>
      </c>
      <c r="G22" s="70">
        <v>0</v>
      </c>
      <c r="H22" s="70">
        <v>0</v>
      </c>
      <c r="I22" s="70">
        <v>0</v>
      </c>
      <c r="J22" s="70">
        <v>0</v>
      </c>
      <c r="K22" s="70">
        <f>SUM(F22,G22,H22,I22,J22)</f>
        <v>73500</v>
      </c>
      <c r="L22" s="70">
        <v>210</v>
      </c>
      <c r="M22" s="70">
        <v>20</v>
      </c>
      <c r="N22" s="70">
        <v>0</v>
      </c>
      <c r="O22" s="70">
        <f>+N22+M22+L22</f>
        <v>230</v>
      </c>
      <c r="P22" s="415" t="s">
        <v>240</v>
      </c>
      <c r="Q22" s="415" t="s">
        <v>220</v>
      </c>
      <c r="R22" s="67">
        <v>21732</v>
      </c>
      <c r="S22" s="57" t="s">
        <v>821</v>
      </c>
      <c r="T22" s="65" t="s">
        <v>822</v>
      </c>
      <c r="U22" s="40">
        <v>15</v>
      </c>
      <c r="V22" s="40">
        <v>15.1</v>
      </c>
      <c r="W22" s="40" t="s">
        <v>586</v>
      </c>
      <c r="X22" s="65" t="s">
        <v>462</v>
      </c>
      <c r="Y22" s="66" t="s">
        <v>3117</v>
      </c>
      <c r="Z22" s="633" t="s">
        <v>3229</v>
      </c>
      <c r="AA22" s="207"/>
      <c r="AB22" s="207"/>
      <c r="AC22" s="207"/>
      <c r="AD22" s="207"/>
      <c r="AE22" s="207"/>
      <c r="AF22" s="207"/>
    </row>
    <row r="23" spans="1:32" s="208" customFormat="1" ht="127.5" customHeight="1">
      <c r="A23" s="622"/>
      <c r="B23" s="34"/>
      <c r="C23" s="582"/>
      <c r="D23" s="526">
        <v>11</v>
      </c>
      <c r="E23" s="478" t="s">
        <v>3127</v>
      </c>
      <c r="F23" s="89">
        <v>48000</v>
      </c>
      <c r="G23" s="416"/>
      <c r="H23" s="194">
        <v>0</v>
      </c>
      <c r="I23" s="194">
        <v>0</v>
      </c>
      <c r="J23" s="194">
        <v>0</v>
      </c>
      <c r="K23" s="193">
        <f>SUM(F23,G23,H23,I23,J23)</f>
        <v>48000</v>
      </c>
      <c r="L23" s="1081">
        <v>160</v>
      </c>
      <c r="M23" s="1081">
        <v>20</v>
      </c>
      <c r="N23" s="1081">
        <v>0</v>
      </c>
      <c r="O23" s="1081">
        <f>SUM(L23:N23)</f>
        <v>180</v>
      </c>
      <c r="P23" s="415" t="s">
        <v>3144</v>
      </c>
      <c r="Q23" s="415" t="s">
        <v>882</v>
      </c>
      <c r="R23" s="75">
        <v>21763</v>
      </c>
      <c r="S23" s="702" t="s">
        <v>1070</v>
      </c>
      <c r="T23" s="455" t="s">
        <v>1071</v>
      </c>
      <c r="U23" s="40">
        <v>15</v>
      </c>
      <c r="V23" s="40">
        <v>15.1</v>
      </c>
      <c r="W23" s="40" t="s">
        <v>586</v>
      </c>
      <c r="X23" s="702" t="s">
        <v>462</v>
      </c>
      <c r="Y23" s="49" t="s">
        <v>3032</v>
      </c>
      <c r="Z23" s="633" t="s">
        <v>3229</v>
      </c>
      <c r="AA23" s="207"/>
      <c r="AB23" s="207"/>
      <c r="AC23" s="207"/>
      <c r="AD23" s="207"/>
      <c r="AE23" s="207"/>
      <c r="AF23" s="207"/>
    </row>
    <row r="24" spans="1:32" s="208" customFormat="1" ht="125.25" customHeight="1">
      <c r="A24" s="622"/>
      <c r="B24" s="34"/>
      <c r="C24" s="582"/>
      <c r="D24" s="492">
        <v>7</v>
      </c>
      <c r="E24" s="481" t="s">
        <v>3090</v>
      </c>
      <c r="F24" s="179">
        <v>80000</v>
      </c>
      <c r="G24" s="193">
        <v>0</v>
      </c>
      <c r="H24" s="193">
        <v>0</v>
      </c>
      <c r="I24" s="193">
        <v>0</v>
      </c>
      <c r="J24" s="193">
        <v>0</v>
      </c>
      <c r="K24" s="110">
        <v>80000</v>
      </c>
      <c r="L24" s="193">
        <v>250</v>
      </c>
      <c r="M24" s="193">
        <v>30</v>
      </c>
      <c r="N24" s="193"/>
      <c r="O24" s="193">
        <v>280</v>
      </c>
      <c r="P24" s="416" t="s">
        <v>3702</v>
      </c>
      <c r="Q24" s="416" t="s">
        <v>882</v>
      </c>
      <c r="R24" s="455" t="s">
        <v>1168</v>
      </c>
      <c r="S24" s="702" t="s">
        <v>1238</v>
      </c>
      <c r="T24" s="455" t="s">
        <v>1239</v>
      </c>
      <c r="U24" s="40">
        <v>15</v>
      </c>
      <c r="V24" s="40">
        <v>15.1</v>
      </c>
      <c r="W24" s="40" t="s">
        <v>586</v>
      </c>
      <c r="X24" s="57" t="s">
        <v>462</v>
      </c>
      <c r="Y24" s="79" t="s">
        <v>1078</v>
      </c>
      <c r="Z24" s="633" t="s">
        <v>3229</v>
      </c>
      <c r="AA24" s="207"/>
      <c r="AB24" s="207"/>
      <c r="AC24" s="207"/>
      <c r="AD24" s="207"/>
      <c r="AE24" s="207"/>
      <c r="AF24" s="207"/>
    </row>
    <row r="25" spans="1:32" s="208" customFormat="1" ht="116.25">
      <c r="A25" s="622"/>
      <c r="B25" s="34"/>
      <c r="C25" s="582"/>
      <c r="D25" s="492">
        <v>7</v>
      </c>
      <c r="E25" s="389" t="s">
        <v>3092</v>
      </c>
      <c r="F25" s="110">
        <v>225000</v>
      </c>
      <c r="G25" s="54">
        <v>0</v>
      </c>
      <c r="H25" s="54">
        <v>0</v>
      </c>
      <c r="I25" s="54">
        <v>0</v>
      </c>
      <c r="J25" s="54">
        <v>0</v>
      </c>
      <c r="K25" s="54">
        <f>SUM(F25,G25,H25,I25,J25)</f>
        <v>225000</v>
      </c>
      <c r="L25" s="54">
        <v>750</v>
      </c>
      <c r="M25" s="54">
        <v>0</v>
      </c>
      <c r="N25" s="54">
        <v>0</v>
      </c>
      <c r="O25" s="54">
        <v>750</v>
      </c>
      <c r="P25" s="415" t="s">
        <v>3144</v>
      </c>
      <c r="Q25" s="416" t="s">
        <v>882</v>
      </c>
      <c r="R25" s="50">
        <v>21732</v>
      </c>
      <c r="S25" s="40" t="s">
        <v>1341</v>
      </c>
      <c r="T25" s="40" t="s">
        <v>1342</v>
      </c>
      <c r="U25" s="40">
        <v>15</v>
      </c>
      <c r="V25" s="40">
        <v>15.1</v>
      </c>
      <c r="W25" s="40" t="s">
        <v>586</v>
      </c>
      <c r="X25" s="40" t="s">
        <v>462</v>
      </c>
      <c r="Y25" s="49" t="s">
        <v>1245</v>
      </c>
      <c r="Z25" s="633" t="s">
        <v>3229</v>
      </c>
      <c r="AA25" s="207"/>
      <c r="AB25" s="207"/>
      <c r="AC25" s="207"/>
      <c r="AD25" s="207"/>
      <c r="AE25" s="207"/>
      <c r="AF25" s="207"/>
    </row>
    <row r="26" spans="1:32" s="134" customFormat="1" ht="121.5" customHeight="1">
      <c r="A26" s="55"/>
      <c r="B26" s="56"/>
      <c r="C26" s="582"/>
      <c r="D26" s="490">
        <v>8</v>
      </c>
      <c r="E26" s="491" t="s">
        <v>3093</v>
      </c>
      <c r="F26" s="110">
        <v>188000</v>
      </c>
      <c r="G26" s="193">
        <v>0</v>
      </c>
      <c r="H26" s="193">
        <v>0</v>
      </c>
      <c r="I26" s="193">
        <v>0</v>
      </c>
      <c r="J26" s="193">
        <v>0</v>
      </c>
      <c r="K26" s="193">
        <v>188000</v>
      </c>
      <c r="L26" s="109">
        <v>300</v>
      </c>
      <c r="M26" s="109">
        <v>20</v>
      </c>
      <c r="N26" s="109">
        <v>0</v>
      </c>
      <c r="O26" s="109">
        <v>320</v>
      </c>
      <c r="P26" s="415" t="s">
        <v>3144</v>
      </c>
      <c r="Q26" s="852" t="s">
        <v>1235</v>
      </c>
      <c r="R26" s="75">
        <v>21763</v>
      </c>
      <c r="S26" s="154" t="s">
        <v>1582</v>
      </c>
      <c r="T26" s="154" t="s">
        <v>1583</v>
      </c>
      <c r="U26" s="154">
        <v>15</v>
      </c>
      <c r="V26" s="154">
        <v>15.1</v>
      </c>
      <c r="W26" s="154" t="s">
        <v>586</v>
      </c>
      <c r="X26" s="65" t="s">
        <v>462</v>
      </c>
      <c r="Y26" s="66" t="s">
        <v>1434</v>
      </c>
      <c r="Z26" s="633" t="s">
        <v>3229</v>
      </c>
      <c r="AA26" s="133"/>
      <c r="AB26" s="133"/>
      <c r="AC26" s="133"/>
      <c r="AD26" s="133"/>
      <c r="AE26" s="133"/>
      <c r="AF26" s="133"/>
    </row>
    <row r="27" spans="1:32" s="134" customFormat="1" ht="122.25" customHeight="1">
      <c r="A27" s="55"/>
      <c r="B27" s="56"/>
      <c r="C27" s="582"/>
      <c r="D27" s="492">
        <v>5</v>
      </c>
      <c r="E27" s="389" t="s">
        <v>3095</v>
      </c>
      <c r="F27" s="42">
        <v>92000</v>
      </c>
      <c r="G27" s="193">
        <v>0</v>
      </c>
      <c r="H27" s="193">
        <v>0</v>
      </c>
      <c r="I27" s="193">
        <v>0</v>
      </c>
      <c r="J27" s="193">
        <v>0</v>
      </c>
      <c r="K27" s="47">
        <v>92000</v>
      </c>
      <c r="L27" s="40"/>
      <c r="M27" s="40">
        <v>5</v>
      </c>
      <c r="N27" s="40">
        <v>60</v>
      </c>
      <c r="O27" s="40">
        <v>65</v>
      </c>
      <c r="P27" s="415" t="s">
        <v>3144</v>
      </c>
      <c r="Q27" s="852" t="s">
        <v>1235</v>
      </c>
      <c r="R27" s="40" t="s">
        <v>1690</v>
      </c>
      <c r="S27" s="702" t="s">
        <v>1688</v>
      </c>
      <c r="T27" s="40" t="s">
        <v>1689</v>
      </c>
      <c r="U27" s="40">
        <v>15</v>
      </c>
      <c r="V27" s="40">
        <v>15.1</v>
      </c>
      <c r="W27" s="40" t="s">
        <v>586</v>
      </c>
      <c r="X27" s="65" t="s">
        <v>462</v>
      </c>
      <c r="Y27" s="66" t="s">
        <v>1640</v>
      </c>
      <c r="Z27" s="633" t="s">
        <v>3229</v>
      </c>
      <c r="AA27" s="133"/>
      <c r="AB27" s="133"/>
      <c r="AC27" s="133"/>
      <c r="AD27" s="133"/>
      <c r="AE27" s="133"/>
      <c r="AF27" s="133"/>
    </row>
    <row r="28" spans="1:32" s="134" customFormat="1" ht="116.25">
      <c r="A28" s="55"/>
      <c r="B28" s="56"/>
      <c r="C28" s="582"/>
      <c r="D28" s="492">
        <v>7</v>
      </c>
      <c r="E28" s="481" t="s">
        <v>3096</v>
      </c>
      <c r="F28" s="250">
        <v>150000</v>
      </c>
      <c r="G28" s="63">
        <v>0</v>
      </c>
      <c r="H28" s="63">
        <v>0</v>
      </c>
      <c r="I28" s="63">
        <v>0</v>
      </c>
      <c r="J28" s="63">
        <v>0</v>
      </c>
      <c r="K28" s="63">
        <f>SUM(F28,G28,H28,I28,J28)</f>
        <v>150000</v>
      </c>
      <c r="L28" s="40">
        <v>300</v>
      </c>
      <c r="M28" s="63">
        <v>0</v>
      </c>
      <c r="N28" s="63">
        <v>0</v>
      </c>
      <c r="O28" s="40">
        <v>300</v>
      </c>
      <c r="P28" s="416" t="s">
        <v>1998</v>
      </c>
      <c r="Q28" s="416" t="s">
        <v>1999</v>
      </c>
      <c r="R28" s="50">
        <v>21763</v>
      </c>
      <c r="S28" s="702" t="s">
        <v>2000</v>
      </c>
      <c r="T28" s="855" t="s">
        <v>1997</v>
      </c>
      <c r="U28" s="702">
        <v>15</v>
      </c>
      <c r="V28" s="702">
        <v>15.1</v>
      </c>
      <c r="W28" s="702" t="s">
        <v>586</v>
      </c>
      <c r="X28" s="40" t="s">
        <v>462</v>
      </c>
      <c r="Y28" s="66" t="s">
        <v>1961</v>
      </c>
      <c r="Z28" s="633" t="s">
        <v>3229</v>
      </c>
      <c r="AA28" s="133"/>
      <c r="AB28" s="133"/>
      <c r="AC28" s="133"/>
      <c r="AD28" s="133"/>
      <c r="AE28" s="133"/>
      <c r="AF28" s="133"/>
    </row>
    <row r="29" spans="1:32" s="136" customFormat="1" ht="123.75" customHeight="1">
      <c r="A29" s="55"/>
      <c r="B29" s="56"/>
      <c r="C29" s="582"/>
      <c r="D29" s="492">
        <v>6</v>
      </c>
      <c r="E29" s="389" t="s">
        <v>3098</v>
      </c>
      <c r="F29" s="130">
        <v>100000</v>
      </c>
      <c r="G29" s="193">
        <v>0</v>
      </c>
      <c r="H29" s="193">
        <v>0</v>
      </c>
      <c r="I29" s="193">
        <v>0</v>
      </c>
      <c r="J29" s="193">
        <v>0</v>
      </c>
      <c r="K29" s="125">
        <f>SUM(F29,G29,H29,I29,J29)</f>
        <v>100000</v>
      </c>
      <c r="L29" s="702">
        <v>190</v>
      </c>
      <c r="M29" s="702">
        <v>10</v>
      </c>
      <c r="N29" s="702"/>
      <c r="O29" s="702">
        <v>200</v>
      </c>
      <c r="P29" s="415" t="s">
        <v>3144</v>
      </c>
      <c r="Q29" s="416" t="s">
        <v>2661</v>
      </c>
      <c r="R29" s="75">
        <v>21732</v>
      </c>
      <c r="S29" s="702" t="s">
        <v>2668</v>
      </c>
      <c r="T29" s="455" t="s">
        <v>2669</v>
      </c>
      <c r="U29" s="702">
        <v>15</v>
      </c>
      <c r="V29" s="702">
        <v>15.1</v>
      </c>
      <c r="W29" s="702" t="s">
        <v>586</v>
      </c>
      <c r="X29" s="702" t="s">
        <v>462</v>
      </c>
      <c r="Y29" s="49" t="s">
        <v>2555</v>
      </c>
      <c r="Z29" s="633" t="s">
        <v>3229</v>
      </c>
      <c r="AA29" s="135"/>
      <c r="AB29" s="135"/>
      <c r="AC29" s="135"/>
      <c r="AD29" s="135"/>
      <c r="AE29" s="135"/>
      <c r="AF29" s="135"/>
    </row>
    <row r="30" spans="1:32" s="213" customFormat="1" ht="148.5" customHeight="1">
      <c r="A30" s="55"/>
      <c r="B30" s="56"/>
      <c r="C30" s="645"/>
      <c r="D30" s="495">
        <v>3</v>
      </c>
      <c r="E30" s="389" t="s">
        <v>3201</v>
      </c>
      <c r="F30" s="42">
        <v>9600</v>
      </c>
      <c r="G30" s="193">
        <v>0</v>
      </c>
      <c r="H30" s="193">
        <v>0</v>
      </c>
      <c r="I30" s="193">
        <v>0</v>
      </c>
      <c r="J30" s="193">
        <v>0</v>
      </c>
      <c r="K30" s="47">
        <f>SUM(F30,G30,H30,I30,I30,J30)</f>
        <v>9600</v>
      </c>
      <c r="L30" s="431">
        <v>34</v>
      </c>
      <c r="M30" s="431">
        <v>16</v>
      </c>
      <c r="N30" s="63">
        <v>0</v>
      </c>
      <c r="O30" s="431">
        <v>50</v>
      </c>
      <c r="P30" s="415" t="s">
        <v>3144</v>
      </c>
      <c r="Q30" s="49" t="s">
        <v>583</v>
      </c>
      <c r="R30" s="40" t="s">
        <v>1690</v>
      </c>
      <c r="S30" s="416" t="s">
        <v>3077</v>
      </c>
      <c r="T30" s="40" t="s">
        <v>1816</v>
      </c>
      <c r="U30" s="40">
        <v>15</v>
      </c>
      <c r="V30" s="40">
        <v>15.1</v>
      </c>
      <c r="W30" s="40" t="s">
        <v>586</v>
      </c>
      <c r="X30" s="238" t="s">
        <v>462</v>
      </c>
      <c r="Y30" s="702" t="s">
        <v>1747</v>
      </c>
      <c r="Z30" s="633" t="s">
        <v>3229</v>
      </c>
      <c r="AA30" s="212"/>
      <c r="AB30" s="212"/>
      <c r="AC30" s="212"/>
      <c r="AD30" s="212"/>
      <c r="AE30" s="212"/>
      <c r="AF30" s="212"/>
    </row>
    <row r="31" spans="1:32" s="213" customFormat="1" ht="123.75" customHeight="1">
      <c r="A31" s="55"/>
      <c r="B31" s="56"/>
      <c r="C31" s="645"/>
      <c r="D31" s="492">
        <v>10</v>
      </c>
      <c r="E31" s="389" t="s">
        <v>3208</v>
      </c>
      <c r="F31" s="42">
        <v>139500</v>
      </c>
      <c r="G31" s="194">
        <v>0</v>
      </c>
      <c r="H31" s="183" t="s">
        <v>525</v>
      </c>
      <c r="I31" s="183" t="s">
        <v>525</v>
      </c>
      <c r="J31" s="183" t="s">
        <v>525</v>
      </c>
      <c r="K31" s="425">
        <v>139500</v>
      </c>
      <c r="L31" s="183">
        <v>465</v>
      </c>
      <c r="M31" s="183" t="s">
        <v>525</v>
      </c>
      <c r="N31" s="183" t="s">
        <v>525</v>
      </c>
      <c r="O31" s="183">
        <v>465</v>
      </c>
      <c r="P31" s="415" t="s">
        <v>3144</v>
      </c>
      <c r="Q31" s="49" t="s">
        <v>1235</v>
      </c>
      <c r="R31" s="75">
        <v>21732</v>
      </c>
      <c r="S31" s="416" t="s">
        <v>557</v>
      </c>
      <c r="T31" s="702" t="s">
        <v>558</v>
      </c>
      <c r="U31" s="40">
        <v>15</v>
      </c>
      <c r="V31" s="40">
        <v>15.1</v>
      </c>
      <c r="W31" s="40" t="s">
        <v>586</v>
      </c>
      <c r="X31" s="702" t="s">
        <v>462</v>
      </c>
      <c r="Y31" s="658" t="s">
        <v>536</v>
      </c>
      <c r="Z31" s="633" t="s">
        <v>3229</v>
      </c>
      <c r="AA31" s="212"/>
      <c r="AB31" s="212"/>
      <c r="AC31" s="212"/>
      <c r="AD31" s="212"/>
      <c r="AE31" s="212"/>
      <c r="AF31" s="212"/>
    </row>
    <row r="32" spans="1:32" s="213" customFormat="1" ht="122.25" customHeight="1">
      <c r="A32" s="55"/>
      <c r="B32" s="56"/>
      <c r="C32" s="645"/>
      <c r="D32" s="492">
        <v>4</v>
      </c>
      <c r="E32" s="389" t="s">
        <v>3097</v>
      </c>
      <c r="F32" s="42">
        <v>78000</v>
      </c>
      <c r="G32" s="54">
        <v>0</v>
      </c>
      <c r="H32" s="54">
        <v>0</v>
      </c>
      <c r="I32" s="54">
        <v>0</v>
      </c>
      <c r="J32" s="54">
        <v>0</v>
      </c>
      <c r="K32" s="47">
        <v>78000</v>
      </c>
      <c r="L32" s="431">
        <v>260</v>
      </c>
      <c r="M32" s="183" t="s">
        <v>525</v>
      </c>
      <c r="N32" s="183" t="s">
        <v>525</v>
      </c>
      <c r="O32" s="431">
        <v>260</v>
      </c>
      <c r="P32" s="49" t="s">
        <v>391</v>
      </c>
      <c r="Q32" s="49" t="s">
        <v>1235</v>
      </c>
      <c r="R32" s="40" t="s">
        <v>2160</v>
      </c>
      <c r="S32" s="416" t="s">
        <v>2156</v>
      </c>
      <c r="T32" s="1089" t="s">
        <v>2162</v>
      </c>
      <c r="U32" s="40">
        <v>15</v>
      </c>
      <c r="V32" s="40">
        <v>15.1</v>
      </c>
      <c r="W32" s="40" t="s">
        <v>586</v>
      </c>
      <c r="X32" s="238" t="s">
        <v>462</v>
      </c>
      <c r="Y32" s="416" t="s">
        <v>2097</v>
      </c>
      <c r="Z32" s="633" t="s">
        <v>3229</v>
      </c>
      <c r="AA32" s="212"/>
      <c r="AB32" s="212"/>
      <c r="AC32" s="212"/>
      <c r="AD32" s="212"/>
      <c r="AE32" s="212"/>
      <c r="AF32" s="212"/>
    </row>
    <row r="33" spans="1:32" s="211" customFormat="1">
      <c r="A33" s="55"/>
      <c r="B33" s="56"/>
      <c r="C33" s="645">
        <v>8</v>
      </c>
      <c r="D33" s="534">
        <v>4</v>
      </c>
      <c r="E33" s="454" t="s">
        <v>1817</v>
      </c>
      <c r="F33" s="54">
        <v>0</v>
      </c>
      <c r="G33" s="54">
        <v>0</v>
      </c>
      <c r="H33" s="54">
        <v>0</v>
      </c>
      <c r="I33" s="54">
        <v>0</v>
      </c>
      <c r="J33" s="70">
        <f>SUM(J34:J36)</f>
        <v>60000</v>
      </c>
      <c r="K33" s="38">
        <f>SUM(F33,G33,H33,I33,I33,J33)</f>
        <v>60000</v>
      </c>
      <c r="L33" s="63"/>
      <c r="M33" s="63"/>
      <c r="N33" s="63"/>
      <c r="O33" s="63"/>
      <c r="P33" s="66"/>
      <c r="Q33" s="66"/>
      <c r="R33" s="830"/>
      <c r="S33" s="415"/>
      <c r="T33" s="830"/>
      <c r="U33" s="40">
        <v>15</v>
      </c>
      <c r="V33" s="40">
        <v>15.1</v>
      </c>
      <c r="W33" s="40" t="s">
        <v>586</v>
      </c>
      <c r="X33" s="238" t="s">
        <v>462</v>
      </c>
      <c r="Y33" s="57" t="s">
        <v>1747</v>
      </c>
      <c r="Z33" s="790"/>
      <c r="AA33" s="210"/>
      <c r="AB33" s="210"/>
      <c r="AC33" s="210"/>
      <c r="AD33" s="210"/>
      <c r="AE33" s="210"/>
      <c r="AF33" s="210"/>
    </row>
    <row r="34" spans="1:32" s="1046" customFormat="1" ht="157.5">
      <c r="A34" s="1041"/>
      <c r="B34" s="1042"/>
      <c r="C34" s="1147"/>
      <c r="D34" s="1352"/>
      <c r="E34" s="1131" t="s">
        <v>3205</v>
      </c>
      <c r="F34" s="193">
        <v>0</v>
      </c>
      <c r="G34" s="193">
        <v>0</v>
      </c>
      <c r="H34" s="193">
        <v>0</v>
      </c>
      <c r="I34" s="193">
        <v>0</v>
      </c>
      <c r="J34" s="662">
        <v>40000</v>
      </c>
      <c r="K34" s="1085">
        <f>SUM(F34,G34,H34,I34,I34,J34)</f>
        <v>40000</v>
      </c>
      <c r="L34" s="1153">
        <v>50</v>
      </c>
      <c r="M34" s="1153">
        <v>10</v>
      </c>
      <c r="N34" s="1203">
        <v>0</v>
      </c>
      <c r="O34" s="1153">
        <v>60</v>
      </c>
      <c r="P34" s="105" t="s">
        <v>1818</v>
      </c>
      <c r="Q34" s="105" t="s">
        <v>1813</v>
      </c>
      <c r="R34" s="663" t="s">
        <v>1680</v>
      </c>
      <c r="S34" s="1087" t="s">
        <v>1800</v>
      </c>
      <c r="T34" s="663" t="s">
        <v>1801</v>
      </c>
      <c r="U34" s="40">
        <v>15</v>
      </c>
      <c r="V34" s="40">
        <v>15.1</v>
      </c>
      <c r="W34" s="40" t="s">
        <v>586</v>
      </c>
      <c r="X34" s="844" t="s">
        <v>462</v>
      </c>
      <c r="Y34" s="106" t="s">
        <v>1747</v>
      </c>
      <c r="Z34" s="1389"/>
      <c r="AA34" s="1047"/>
      <c r="AB34" s="1047"/>
      <c r="AC34" s="1047"/>
      <c r="AD34" s="1047"/>
      <c r="AE34" s="1047"/>
      <c r="AF34" s="1047"/>
    </row>
    <row r="35" spans="1:32" s="1046" customFormat="1" ht="157.5">
      <c r="A35" s="1041"/>
      <c r="B35" s="1042"/>
      <c r="C35" s="1147"/>
      <c r="D35" s="1352"/>
      <c r="E35" s="1131" t="s">
        <v>3206</v>
      </c>
      <c r="F35" s="193">
        <v>0</v>
      </c>
      <c r="G35" s="193">
        <v>0</v>
      </c>
      <c r="H35" s="193">
        <v>0</v>
      </c>
      <c r="I35" s="193">
        <v>0</v>
      </c>
      <c r="J35" s="662">
        <v>10000</v>
      </c>
      <c r="K35" s="1085">
        <f>SUM(F35,G35,H35,I35,I35,J35)</f>
        <v>10000</v>
      </c>
      <c r="L35" s="1153">
        <v>20</v>
      </c>
      <c r="M35" s="1203">
        <v>0</v>
      </c>
      <c r="N35" s="1153">
        <v>30</v>
      </c>
      <c r="O35" s="1153">
        <v>50</v>
      </c>
      <c r="P35" s="105" t="s">
        <v>1818</v>
      </c>
      <c r="Q35" s="105" t="s">
        <v>1813</v>
      </c>
      <c r="R35" s="663" t="s">
        <v>1705</v>
      </c>
      <c r="S35" s="1087" t="s">
        <v>3079</v>
      </c>
      <c r="T35" s="663" t="s">
        <v>1755</v>
      </c>
      <c r="U35" s="40">
        <v>15</v>
      </c>
      <c r="V35" s="40">
        <v>15.1</v>
      </c>
      <c r="W35" s="40" t="s">
        <v>586</v>
      </c>
      <c r="X35" s="844" t="s">
        <v>462</v>
      </c>
      <c r="Y35" s="106" t="s">
        <v>1747</v>
      </c>
      <c r="Z35" s="1389"/>
      <c r="AA35" s="1047"/>
      <c r="AB35" s="1047"/>
      <c r="AC35" s="1047"/>
      <c r="AD35" s="1047"/>
      <c r="AE35" s="1047"/>
      <c r="AF35" s="1047"/>
    </row>
    <row r="36" spans="1:32" s="1046" customFormat="1" ht="157.5">
      <c r="A36" s="1041"/>
      <c r="B36" s="1042"/>
      <c r="C36" s="1147"/>
      <c r="D36" s="1352"/>
      <c r="E36" s="1131" t="s">
        <v>3207</v>
      </c>
      <c r="F36" s="193">
        <v>0</v>
      </c>
      <c r="G36" s="193">
        <v>0</v>
      </c>
      <c r="H36" s="193">
        <v>0</v>
      </c>
      <c r="I36" s="193">
        <v>0</v>
      </c>
      <c r="J36" s="662">
        <v>10000</v>
      </c>
      <c r="K36" s="1085">
        <f>SUM(F36,G36,H36,I36,I36,J36)</f>
        <v>10000</v>
      </c>
      <c r="L36" s="1153">
        <v>50</v>
      </c>
      <c r="M36" s="1203">
        <v>0</v>
      </c>
      <c r="N36" s="1203">
        <v>0</v>
      </c>
      <c r="O36" s="1153">
        <v>50</v>
      </c>
      <c r="P36" s="105" t="s">
        <v>1818</v>
      </c>
      <c r="Q36" s="105" t="s">
        <v>1813</v>
      </c>
      <c r="R36" s="663" t="s">
        <v>1705</v>
      </c>
      <c r="S36" s="1087" t="s">
        <v>3079</v>
      </c>
      <c r="T36" s="663" t="s">
        <v>1755</v>
      </c>
      <c r="U36" s="40">
        <v>15</v>
      </c>
      <c r="V36" s="40">
        <v>15.1</v>
      </c>
      <c r="W36" s="40" t="s">
        <v>586</v>
      </c>
      <c r="X36" s="844" t="s">
        <v>462</v>
      </c>
      <c r="Y36" s="106" t="s">
        <v>1747</v>
      </c>
      <c r="Z36" s="1389"/>
      <c r="AA36" s="1047"/>
      <c r="AB36" s="1047"/>
      <c r="AC36" s="1047"/>
      <c r="AD36" s="1047"/>
      <c r="AE36" s="1047"/>
      <c r="AF36" s="1047"/>
    </row>
    <row r="37" spans="1:32" s="635" customFormat="1" ht="116.25">
      <c r="A37" s="622"/>
      <c r="B37" s="34"/>
      <c r="C37" s="582">
        <v>9</v>
      </c>
      <c r="D37" s="492">
        <v>6</v>
      </c>
      <c r="E37" s="497" t="s">
        <v>2911</v>
      </c>
      <c r="F37" s="139">
        <v>13300</v>
      </c>
      <c r="G37" s="38">
        <v>0</v>
      </c>
      <c r="H37" s="38">
        <v>0</v>
      </c>
      <c r="I37" s="38">
        <v>0</v>
      </c>
      <c r="J37" s="38">
        <v>0</v>
      </c>
      <c r="K37" s="38">
        <f>SUM(F37,G37,H37,I37,J37)</f>
        <v>13300</v>
      </c>
      <c r="L37" s="48">
        <v>50</v>
      </c>
      <c r="M37" s="38">
        <v>0</v>
      </c>
      <c r="N37" s="38">
        <v>0</v>
      </c>
      <c r="O37" s="48">
        <f>SUM(L37:N37)</f>
        <v>50</v>
      </c>
      <c r="P37" s="416" t="s">
        <v>391</v>
      </c>
      <c r="Q37" s="416" t="s">
        <v>882</v>
      </c>
      <c r="R37" s="50">
        <v>21551</v>
      </c>
      <c r="S37" s="702" t="s">
        <v>2912</v>
      </c>
      <c r="T37" s="40" t="s">
        <v>2913</v>
      </c>
      <c r="U37" s="40">
        <v>15</v>
      </c>
      <c r="V37" s="40">
        <v>15.1</v>
      </c>
      <c r="W37" s="40" t="s">
        <v>586</v>
      </c>
      <c r="X37" s="867" t="s">
        <v>462</v>
      </c>
      <c r="Y37" s="49" t="s">
        <v>863</v>
      </c>
      <c r="Z37" s="633"/>
      <c r="AA37" s="634"/>
      <c r="AB37" s="634"/>
      <c r="AC37" s="634"/>
      <c r="AD37" s="634"/>
      <c r="AE37" s="634"/>
      <c r="AF37" s="634"/>
    </row>
    <row r="38" spans="1:32" s="208" customFormat="1" ht="93">
      <c r="A38" s="622"/>
      <c r="B38" s="34"/>
      <c r="C38" s="582">
        <v>10</v>
      </c>
      <c r="D38" s="492">
        <v>4</v>
      </c>
      <c r="E38" s="508" t="s">
        <v>471</v>
      </c>
      <c r="F38" s="42">
        <v>13000</v>
      </c>
      <c r="G38" s="42">
        <v>0</v>
      </c>
      <c r="H38" s="42">
        <v>0</v>
      </c>
      <c r="I38" s="42">
        <v>0</v>
      </c>
      <c r="J38" s="42">
        <v>0</v>
      </c>
      <c r="K38" s="42">
        <f>SUM(F38,G38,H38,I38,J38)</f>
        <v>13000</v>
      </c>
      <c r="L38" s="48">
        <v>150</v>
      </c>
      <c r="M38" s="38">
        <v>0</v>
      </c>
      <c r="N38" s="38">
        <v>0</v>
      </c>
      <c r="O38" s="48">
        <v>150</v>
      </c>
      <c r="P38" s="416" t="s">
        <v>3703</v>
      </c>
      <c r="Q38" s="416" t="s">
        <v>472</v>
      </c>
      <c r="R38" s="50">
        <v>21551</v>
      </c>
      <c r="S38" s="702" t="s">
        <v>473</v>
      </c>
      <c r="T38" s="40" t="s">
        <v>367</v>
      </c>
      <c r="U38" s="40">
        <v>15</v>
      </c>
      <c r="V38" s="40">
        <v>15.1</v>
      </c>
      <c r="W38" s="40" t="s">
        <v>586</v>
      </c>
      <c r="X38" s="846" t="s">
        <v>462</v>
      </c>
      <c r="Y38" s="211" t="s">
        <v>368</v>
      </c>
      <c r="Z38" s="1386"/>
      <c r="AA38" s="207"/>
      <c r="AB38" s="207"/>
      <c r="AC38" s="207"/>
      <c r="AD38" s="207"/>
      <c r="AE38" s="207"/>
      <c r="AF38" s="207"/>
    </row>
    <row r="39" spans="1:32" s="208" customFormat="1" ht="93">
      <c r="A39" s="622"/>
      <c r="B39" s="34"/>
      <c r="C39" s="582">
        <v>11</v>
      </c>
      <c r="D39" s="492">
        <v>6</v>
      </c>
      <c r="E39" s="512" t="s">
        <v>475</v>
      </c>
      <c r="F39" s="42">
        <v>25000</v>
      </c>
      <c r="G39" s="42">
        <v>0</v>
      </c>
      <c r="H39" s="42">
        <v>0</v>
      </c>
      <c r="I39" s="42">
        <v>0</v>
      </c>
      <c r="J39" s="42">
        <v>0</v>
      </c>
      <c r="K39" s="42">
        <f>SUM(F39,G39,H39,I39,J39)</f>
        <v>25000</v>
      </c>
      <c r="L39" s="48">
        <v>23</v>
      </c>
      <c r="M39" s="48">
        <v>4</v>
      </c>
      <c r="N39" s="38">
        <v>0</v>
      </c>
      <c r="O39" s="48">
        <v>27</v>
      </c>
      <c r="P39" s="416" t="s">
        <v>3703</v>
      </c>
      <c r="Q39" s="416" t="s">
        <v>472</v>
      </c>
      <c r="R39" s="50">
        <v>21610</v>
      </c>
      <c r="S39" s="702" t="s">
        <v>416</v>
      </c>
      <c r="T39" s="40" t="s">
        <v>367</v>
      </c>
      <c r="U39" s="40">
        <v>15</v>
      </c>
      <c r="V39" s="40">
        <v>15.1</v>
      </c>
      <c r="W39" s="40" t="s">
        <v>586</v>
      </c>
      <c r="X39" s="40" t="s">
        <v>462</v>
      </c>
      <c r="Y39" s="211" t="s">
        <v>368</v>
      </c>
      <c r="Z39" s="1386"/>
      <c r="AA39" s="207"/>
      <c r="AB39" s="207"/>
      <c r="AC39" s="207"/>
      <c r="AD39" s="207"/>
      <c r="AE39" s="207"/>
      <c r="AF39" s="207"/>
    </row>
    <row r="40" spans="1:32" s="211" customFormat="1" ht="116.25" customHeight="1">
      <c r="A40" s="55"/>
      <c r="B40" s="56"/>
      <c r="C40" s="766">
        <v>12</v>
      </c>
      <c r="D40" s="492">
        <v>1</v>
      </c>
      <c r="E40" s="510" t="s">
        <v>460</v>
      </c>
      <c r="F40" s="42">
        <v>0</v>
      </c>
      <c r="G40" s="93">
        <v>90000</v>
      </c>
      <c r="H40" s="42" t="s">
        <v>389</v>
      </c>
      <c r="I40" s="42">
        <v>0</v>
      </c>
      <c r="J40" s="42">
        <v>0</v>
      </c>
      <c r="K40" s="42">
        <f>SUM(F40,G40,H40,I40,J40)</f>
        <v>90000</v>
      </c>
      <c r="L40" s="431">
        <v>500</v>
      </c>
      <c r="M40" s="431"/>
      <c r="N40" s="431"/>
      <c r="O40" s="431">
        <v>500</v>
      </c>
      <c r="P40" s="416" t="s">
        <v>3703</v>
      </c>
      <c r="Q40" s="49" t="s">
        <v>461</v>
      </c>
      <c r="R40" s="50">
        <v>21551</v>
      </c>
      <c r="S40" s="416" t="s">
        <v>3050</v>
      </c>
      <c r="T40" s="40" t="s">
        <v>367</v>
      </c>
      <c r="U40" s="40">
        <v>15</v>
      </c>
      <c r="V40" s="40">
        <v>15.1</v>
      </c>
      <c r="W40" s="40" t="s">
        <v>586</v>
      </c>
      <c r="X40" s="40" t="s">
        <v>462</v>
      </c>
      <c r="Y40" s="658" t="s">
        <v>368</v>
      </c>
      <c r="Z40" s="210"/>
      <c r="AA40" s="210"/>
      <c r="AB40" s="210"/>
      <c r="AC40" s="210"/>
      <c r="AD40" s="210"/>
      <c r="AE40" s="210"/>
      <c r="AF40" s="210"/>
    </row>
    <row r="41" spans="1:32" s="211" customFormat="1" ht="93" customHeight="1">
      <c r="A41" s="55"/>
      <c r="B41" s="56"/>
      <c r="C41" s="766">
        <v>13</v>
      </c>
      <c r="D41" s="492">
        <v>8</v>
      </c>
      <c r="E41" s="512" t="s">
        <v>464</v>
      </c>
      <c r="F41" s="42">
        <v>70000</v>
      </c>
      <c r="G41" s="42">
        <v>0</v>
      </c>
      <c r="H41" s="42">
        <v>0</v>
      </c>
      <c r="I41" s="42">
        <v>0</v>
      </c>
      <c r="J41" s="42">
        <v>0</v>
      </c>
      <c r="K41" s="42">
        <f>SUM(F41,G41,H41,I41,J41)</f>
        <v>70000</v>
      </c>
      <c r="L41" s="431">
        <v>54</v>
      </c>
      <c r="M41" s="431">
        <v>6</v>
      </c>
      <c r="N41" s="431"/>
      <c r="O41" s="431">
        <v>60</v>
      </c>
      <c r="P41" s="49" t="s">
        <v>240</v>
      </c>
      <c r="Q41" s="49" t="s">
        <v>465</v>
      </c>
      <c r="R41" s="50">
        <v>21763</v>
      </c>
      <c r="S41" s="416" t="s">
        <v>3054</v>
      </c>
      <c r="T41" s="40" t="s">
        <v>367</v>
      </c>
      <c r="U41" s="40">
        <v>15</v>
      </c>
      <c r="V41" s="40">
        <v>15.1</v>
      </c>
      <c r="W41" s="40" t="s">
        <v>586</v>
      </c>
      <c r="X41" s="40" t="s">
        <v>462</v>
      </c>
      <c r="Y41" s="658" t="s">
        <v>368</v>
      </c>
      <c r="Z41" s="210"/>
      <c r="AA41" s="210"/>
      <c r="AB41" s="210"/>
      <c r="AC41" s="210"/>
      <c r="AD41" s="210"/>
      <c r="AE41" s="210"/>
      <c r="AF41" s="210"/>
    </row>
    <row r="42" spans="1:32" s="211" customFormat="1" ht="116.25">
      <c r="A42" s="55"/>
      <c r="B42" s="56"/>
      <c r="C42" s="766">
        <v>14</v>
      </c>
      <c r="D42" s="492">
        <v>15</v>
      </c>
      <c r="E42" s="389" t="s">
        <v>659</v>
      </c>
      <c r="F42" s="42">
        <v>59400</v>
      </c>
      <c r="G42" s="194">
        <v>0</v>
      </c>
      <c r="H42" s="194">
        <v>0</v>
      </c>
      <c r="I42" s="194">
        <v>0</v>
      </c>
      <c r="J42" s="194">
        <v>0</v>
      </c>
      <c r="K42" s="425">
        <v>59400</v>
      </c>
      <c r="L42" s="183">
        <v>400</v>
      </c>
      <c r="M42" s="183">
        <v>20</v>
      </c>
      <c r="N42" s="183" t="s">
        <v>525</v>
      </c>
      <c r="O42" s="183">
        <v>420</v>
      </c>
      <c r="P42" s="416" t="s">
        <v>3703</v>
      </c>
      <c r="Q42" s="49" t="s">
        <v>2971</v>
      </c>
      <c r="R42" s="75">
        <v>21641</v>
      </c>
      <c r="S42" s="416" t="s">
        <v>660</v>
      </c>
      <c r="T42" s="702" t="s">
        <v>2972</v>
      </c>
      <c r="U42" s="40">
        <v>15</v>
      </c>
      <c r="V42" s="40">
        <v>15.1</v>
      </c>
      <c r="W42" s="40" t="s">
        <v>586</v>
      </c>
      <c r="X42" s="702" t="s">
        <v>462</v>
      </c>
      <c r="Y42" s="658" t="s">
        <v>536</v>
      </c>
      <c r="Z42" s="210"/>
      <c r="AA42" s="210"/>
      <c r="AB42" s="210"/>
      <c r="AC42" s="210"/>
      <c r="AD42" s="210"/>
      <c r="AE42" s="210"/>
      <c r="AF42" s="210"/>
    </row>
    <row r="43" spans="1:32" s="208" customFormat="1" ht="116.25">
      <c r="A43" s="622"/>
      <c r="B43" s="34"/>
      <c r="C43" s="582">
        <v>15</v>
      </c>
      <c r="D43" s="492">
        <v>16</v>
      </c>
      <c r="E43" s="389" t="s">
        <v>582</v>
      </c>
      <c r="F43" s="42">
        <v>40000</v>
      </c>
      <c r="G43" s="194">
        <v>0</v>
      </c>
      <c r="H43" s="194">
        <v>0</v>
      </c>
      <c r="I43" s="194">
        <v>0</v>
      </c>
      <c r="J43" s="194">
        <v>0</v>
      </c>
      <c r="K43" s="425">
        <f>SUM(F43,G43,H43,I43,J43)</f>
        <v>40000</v>
      </c>
      <c r="L43" s="183">
        <v>13</v>
      </c>
      <c r="M43" s="183">
        <v>2</v>
      </c>
      <c r="N43" s="183">
        <v>45</v>
      </c>
      <c r="O43" s="183">
        <v>60</v>
      </c>
      <c r="P43" s="416" t="s">
        <v>3703</v>
      </c>
      <c r="Q43" s="416" t="s">
        <v>882</v>
      </c>
      <c r="R43" s="75">
        <v>21794</v>
      </c>
      <c r="S43" s="702" t="s">
        <v>584</v>
      </c>
      <c r="T43" s="702" t="s">
        <v>585</v>
      </c>
      <c r="U43" s="40">
        <v>15</v>
      </c>
      <c r="V43" s="40">
        <v>15.1</v>
      </c>
      <c r="W43" s="40" t="s">
        <v>586</v>
      </c>
      <c r="X43" s="702" t="s">
        <v>462</v>
      </c>
      <c r="Y43" s="211" t="s">
        <v>536</v>
      </c>
      <c r="Z43" s="1386"/>
      <c r="AA43" s="207"/>
      <c r="AB43" s="207"/>
      <c r="AC43" s="207"/>
      <c r="AD43" s="207"/>
      <c r="AE43" s="207"/>
      <c r="AF43" s="207"/>
    </row>
    <row r="44" spans="1:32" s="208" customFormat="1" ht="116.25">
      <c r="A44" s="622"/>
      <c r="B44" s="34"/>
      <c r="C44" s="582">
        <v>16</v>
      </c>
      <c r="D44" s="492">
        <v>17</v>
      </c>
      <c r="E44" s="389" t="s">
        <v>587</v>
      </c>
      <c r="F44" s="42">
        <v>20000</v>
      </c>
      <c r="G44" s="194">
        <v>0</v>
      </c>
      <c r="H44" s="183" t="s">
        <v>525</v>
      </c>
      <c r="I44" s="183" t="s">
        <v>525</v>
      </c>
      <c r="J44" s="183" t="s">
        <v>525</v>
      </c>
      <c r="K44" s="425">
        <f>SUM(F44,G44,H44,I44,J44)</f>
        <v>20000</v>
      </c>
      <c r="L44" s="183">
        <v>400</v>
      </c>
      <c r="M44" s="183">
        <v>120</v>
      </c>
      <c r="N44" s="1250">
        <v>0</v>
      </c>
      <c r="O44" s="183">
        <v>520</v>
      </c>
      <c r="P44" s="416" t="s">
        <v>3703</v>
      </c>
      <c r="Q44" s="416" t="s">
        <v>588</v>
      </c>
      <c r="R44" s="75">
        <v>21641</v>
      </c>
      <c r="S44" s="702" t="s">
        <v>589</v>
      </c>
      <c r="T44" s="702" t="s">
        <v>590</v>
      </c>
      <c r="U44" s="40">
        <v>15</v>
      </c>
      <c r="V44" s="40">
        <v>15.1</v>
      </c>
      <c r="W44" s="40" t="s">
        <v>586</v>
      </c>
      <c r="X44" s="702" t="s">
        <v>462</v>
      </c>
      <c r="Y44" s="211" t="s">
        <v>536</v>
      </c>
      <c r="Z44" s="1386"/>
      <c r="AA44" s="207"/>
      <c r="AB44" s="207"/>
      <c r="AC44" s="207"/>
      <c r="AD44" s="207"/>
      <c r="AE44" s="207"/>
      <c r="AF44" s="207"/>
    </row>
    <row r="45" spans="1:32" s="208" customFormat="1" ht="116.25">
      <c r="A45" s="622"/>
      <c r="B45" s="34"/>
      <c r="C45" s="582">
        <v>17</v>
      </c>
      <c r="D45" s="492">
        <v>1</v>
      </c>
      <c r="E45" s="552" t="s">
        <v>700</v>
      </c>
      <c r="F45" s="194">
        <v>0</v>
      </c>
      <c r="G45" s="72">
        <v>30000</v>
      </c>
      <c r="H45" s="194">
        <v>0</v>
      </c>
      <c r="I45" s="194">
        <v>0</v>
      </c>
      <c r="J45" s="194">
        <v>0</v>
      </c>
      <c r="K45" s="425">
        <v>30000</v>
      </c>
      <c r="L45" s="183">
        <v>55</v>
      </c>
      <c r="M45" s="183">
        <v>5</v>
      </c>
      <c r="N45" s="183" t="s">
        <v>525</v>
      </c>
      <c r="O45" s="183">
        <v>60</v>
      </c>
      <c r="P45" s="416" t="s">
        <v>3703</v>
      </c>
      <c r="Q45" s="416" t="s">
        <v>882</v>
      </c>
      <c r="R45" s="75">
        <v>21490</v>
      </c>
      <c r="S45" s="702" t="s">
        <v>702</v>
      </c>
      <c r="T45" s="702" t="s">
        <v>703</v>
      </c>
      <c r="U45" s="40">
        <v>15</v>
      </c>
      <c r="V45" s="40">
        <v>15.1</v>
      </c>
      <c r="W45" s="40" t="s">
        <v>586</v>
      </c>
      <c r="X45" s="702" t="s">
        <v>462</v>
      </c>
      <c r="Y45" s="211" t="s">
        <v>536</v>
      </c>
      <c r="Z45" s="1386"/>
      <c r="AA45" s="207"/>
      <c r="AB45" s="207"/>
      <c r="AC45" s="207"/>
      <c r="AD45" s="207"/>
      <c r="AE45" s="207"/>
      <c r="AF45" s="207"/>
    </row>
    <row r="46" spans="1:32" s="208" customFormat="1" ht="116.25">
      <c r="A46" s="622"/>
      <c r="B46" s="34"/>
      <c r="C46" s="582">
        <v>18</v>
      </c>
      <c r="D46" s="492">
        <v>1</v>
      </c>
      <c r="E46" s="552" t="s">
        <v>2915</v>
      </c>
      <c r="F46" s="194">
        <v>0</v>
      </c>
      <c r="G46" s="72">
        <v>20000</v>
      </c>
      <c r="H46" s="194">
        <v>0</v>
      </c>
      <c r="I46" s="194">
        <v>0</v>
      </c>
      <c r="J46" s="194">
        <v>0</v>
      </c>
      <c r="K46" s="425">
        <v>20000</v>
      </c>
      <c r="L46" s="183">
        <v>65</v>
      </c>
      <c r="M46" s="183">
        <v>5</v>
      </c>
      <c r="N46" s="183" t="s">
        <v>525</v>
      </c>
      <c r="O46" s="183">
        <v>70</v>
      </c>
      <c r="P46" s="416" t="s">
        <v>3703</v>
      </c>
      <c r="Q46" s="416" t="s">
        <v>1235</v>
      </c>
      <c r="R46" s="75">
        <v>21582</v>
      </c>
      <c r="S46" s="49" t="s">
        <v>2916</v>
      </c>
      <c r="T46" s="49" t="s">
        <v>2917</v>
      </c>
      <c r="U46" s="40">
        <v>15</v>
      </c>
      <c r="V46" s="40">
        <v>15.1</v>
      </c>
      <c r="W46" s="40" t="s">
        <v>586</v>
      </c>
      <c r="X46" s="788" t="s">
        <v>462</v>
      </c>
      <c r="Y46" s="211" t="s">
        <v>536</v>
      </c>
      <c r="Z46" s="1386"/>
      <c r="AA46" s="207"/>
      <c r="AB46" s="207"/>
      <c r="AC46" s="207"/>
      <c r="AD46" s="207"/>
      <c r="AE46" s="207"/>
      <c r="AF46" s="207"/>
    </row>
    <row r="47" spans="1:32" s="208" customFormat="1" ht="116.25">
      <c r="A47" s="622"/>
      <c r="B47" s="34"/>
      <c r="C47" s="582">
        <v>19</v>
      </c>
      <c r="D47" s="492">
        <v>1</v>
      </c>
      <c r="E47" s="552" t="s">
        <v>2918</v>
      </c>
      <c r="F47" s="194">
        <v>0</v>
      </c>
      <c r="G47" s="72">
        <v>40000</v>
      </c>
      <c r="H47" s="194">
        <v>0</v>
      </c>
      <c r="I47" s="194">
        <v>0</v>
      </c>
      <c r="J47" s="194">
        <v>0</v>
      </c>
      <c r="K47" s="425">
        <v>40000</v>
      </c>
      <c r="L47" s="183">
        <v>200</v>
      </c>
      <c r="M47" s="183">
        <v>37</v>
      </c>
      <c r="N47" s="183">
        <v>70</v>
      </c>
      <c r="O47" s="183">
        <v>307</v>
      </c>
      <c r="P47" s="416" t="s">
        <v>3703</v>
      </c>
      <c r="Q47" s="416" t="s">
        <v>882</v>
      </c>
      <c r="R47" s="75">
        <v>21582</v>
      </c>
      <c r="S47" s="49" t="s">
        <v>2919</v>
      </c>
      <c r="T47" s="49" t="s">
        <v>2920</v>
      </c>
      <c r="U47" s="40">
        <v>15</v>
      </c>
      <c r="V47" s="40">
        <v>15.1</v>
      </c>
      <c r="W47" s="40" t="s">
        <v>586</v>
      </c>
      <c r="X47" s="788" t="s">
        <v>462</v>
      </c>
      <c r="Y47" s="211" t="s">
        <v>536</v>
      </c>
      <c r="Z47" s="1386"/>
      <c r="AA47" s="207"/>
      <c r="AB47" s="207"/>
      <c r="AC47" s="207"/>
      <c r="AD47" s="207"/>
      <c r="AE47" s="207"/>
      <c r="AF47" s="207"/>
    </row>
    <row r="48" spans="1:32" s="208" customFormat="1" ht="116.25">
      <c r="A48" s="622"/>
      <c r="B48" s="34"/>
      <c r="C48" s="582">
        <v>20</v>
      </c>
      <c r="D48" s="492">
        <v>1</v>
      </c>
      <c r="E48" s="552" t="s">
        <v>2921</v>
      </c>
      <c r="F48" s="194">
        <v>0</v>
      </c>
      <c r="G48" s="72">
        <v>50000</v>
      </c>
      <c r="H48" s="194">
        <v>0</v>
      </c>
      <c r="I48" s="194">
        <v>0</v>
      </c>
      <c r="J48" s="194">
        <v>0</v>
      </c>
      <c r="K48" s="425">
        <v>50000</v>
      </c>
      <c r="L48" s="183">
        <v>120</v>
      </c>
      <c r="M48" s="183">
        <v>8</v>
      </c>
      <c r="N48" s="1250">
        <v>0</v>
      </c>
      <c r="O48" s="183">
        <v>128</v>
      </c>
      <c r="P48" s="416" t="s">
        <v>3703</v>
      </c>
      <c r="Q48" s="416" t="s">
        <v>882</v>
      </c>
      <c r="R48" s="75">
        <v>21794</v>
      </c>
      <c r="S48" s="49" t="s">
        <v>2922</v>
      </c>
      <c r="T48" s="49" t="s">
        <v>2923</v>
      </c>
      <c r="U48" s="40">
        <v>15</v>
      </c>
      <c r="V48" s="40">
        <v>15.1</v>
      </c>
      <c r="W48" s="40" t="s">
        <v>586</v>
      </c>
      <c r="X48" s="788" t="s">
        <v>462</v>
      </c>
      <c r="Y48" s="211" t="s">
        <v>536</v>
      </c>
      <c r="Z48" s="1386"/>
      <c r="AA48" s="207"/>
      <c r="AB48" s="207"/>
      <c r="AC48" s="207"/>
      <c r="AD48" s="207"/>
      <c r="AE48" s="207"/>
      <c r="AF48" s="207"/>
    </row>
    <row r="49" spans="1:32" s="208" customFormat="1">
      <c r="A49" s="622"/>
      <c r="B49" s="34"/>
      <c r="C49" s="582">
        <v>21</v>
      </c>
      <c r="D49" s="492">
        <v>1</v>
      </c>
      <c r="E49" s="552" t="s">
        <v>2924</v>
      </c>
      <c r="F49" s="194">
        <v>0</v>
      </c>
      <c r="G49" s="72">
        <v>50000</v>
      </c>
      <c r="H49" s="194">
        <v>0</v>
      </c>
      <c r="I49" s="194">
        <v>0</v>
      </c>
      <c r="J49" s="194">
        <v>0</v>
      </c>
      <c r="K49" s="425">
        <v>50000</v>
      </c>
      <c r="L49" s="183"/>
      <c r="M49" s="1250"/>
      <c r="N49" s="183"/>
      <c r="O49" s="183"/>
      <c r="P49" s="416"/>
      <c r="Q49" s="416"/>
      <c r="R49" s="75"/>
      <c r="S49" s="49" t="s">
        <v>557</v>
      </c>
      <c r="T49" s="49" t="s">
        <v>2925</v>
      </c>
      <c r="U49" s="40">
        <v>15</v>
      </c>
      <c r="V49" s="40">
        <v>15.1</v>
      </c>
      <c r="W49" s="40" t="s">
        <v>586</v>
      </c>
      <c r="X49" s="788" t="s">
        <v>462</v>
      </c>
      <c r="Y49" s="211" t="s">
        <v>536</v>
      </c>
      <c r="Z49" s="1386"/>
      <c r="AA49" s="207"/>
      <c r="AB49" s="207"/>
      <c r="AC49" s="207"/>
      <c r="AD49" s="207"/>
      <c r="AE49" s="207"/>
      <c r="AF49" s="207"/>
    </row>
    <row r="50" spans="1:32" s="1231" customFormat="1" ht="112.5">
      <c r="A50" s="1353"/>
      <c r="B50" s="1201"/>
      <c r="C50" s="1354"/>
      <c r="D50" s="1083"/>
      <c r="E50" s="1373" t="s">
        <v>3597</v>
      </c>
      <c r="F50" s="194">
        <v>0</v>
      </c>
      <c r="G50" s="1132">
        <v>13500</v>
      </c>
      <c r="H50" s="194">
        <v>0</v>
      </c>
      <c r="I50" s="194">
        <v>0</v>
      </c>
      <c r="J50" s="194">
        <v>0</v>
      </c>
      <c r="K50" s="1685">
        <f>SUM(F50,G50,H50,I50,J50)</f>
        <v>13500</v>
      </c>
      <c r="L50" s="1209">
        <v>250</v>
      </c>
      <c r="M50" s="1263">
        <v>0</v>
      </c>
      <c r="N50" s="1263">
        <v>0</v>
      </c>
      <c r="O50" s="1209">
        <v>250</v>
      </c>
      <c r="P50" s="657" t="s">
        <v>3703</v>
      </c>
      <c r="Q50" s="657" t="s">
        <v>882</v>
      </c>
      <c r="R50" s="1076">
        <v>21490</v>
      </c>
      <c r="S50" s="77"/>
      <c r="T50" s="77"/>
      <c r="U50" s="656"/>
      <c r="V50" s="656"/>
      <c r="W50" s="656"/>
      <c r="X50" s="1686"/>
      <c r="Y50" s="1046" t="s">
        <v>536</v>
      </c>
      <c r="Z50" s="1390"/>
      <c r="AA50" s="1232"/>
      <c r="AB50" s="1232"/>
      <c r="AC50" s="1232"/>
      <c r="AD50" s="1232"/>
      <c r="AE50" s="1232"/>
      <c r="AF50" s="1232"/>
    </row>
    <row r="51" spans="1:32" s="1231" customFormat="1" ht="112.5">
      <c r="A51" s="1353"/>
      <c r="B51" s="1201"/>
      <c r="C51" s="1354"/>
      <c r="D51" s="1083"/>
      <c r="E51" s="1373" t="s">
        <v>3598</v>
      </c>
      <c r="F51" s="194">
        <v>0</v>
      </c>
      <c r="G51" s="1132">
        <v>10000</v>
      </c>
      <c r="H51" s="194">
        <v>0</v>
      </c>
      <c r="I51" s="194">
        <v>0</v>
      </c>
      <c r="J51" s="194">
        <v>0</v>
      </c>
      <c r="K51" s="1685">
        <f>SUM(F51,G51,H51,I51,J51)</f>
        <v>10000</v>
      </c>
      <c r="L51" s="1209">
        <v>250</v>
      </c>
      <c r="M51" s="1263">
        <v>0</v>
      </c>
      <c r="N51" s="1263">
        <v>0</v>
      </c>
      <c r="O51" s="1209">
        <v>250</v>
      </c>
      <c r="P51" s="657" t="s">
        <v>3703</v>
      </c>
      <c r="Q51" s="657" t="s">
        <v>882</v>
      </c>
      <c r="R51" s="1076">
        <v>21520</v>
      </c>
      <c r="S51" s="77"/>
      <c r="T51" s="77"/>
      <c r="U51" s="656"/>
      <c r="V51" s="656"/>
      <c r="W51" s="656"/>
      <c r="X51" s="1686"/>
      <c r="Y51" s="1046" t="s">
        <v>536</v>
      </c>
      <c r="Z51" s="1390"/>
      <c r="AA51" s="1232"/>
      <c r="AB51" s="1232"/>
      <c r="AC51" s="1232"/>
      <c r="AD51" s="1232"/>
      <c r="AE51" s="1232"/>
      <c r="AF51" s="1232"/>
    </row>
    <row r="52" spans="1:32" s="1231" customFormat="1" ht="112.5">
      <c r="A52" s="1353"/>
      <c r="B52" s="1201"/>
      <c r="C52" s="1354"/>
      <c r="D52" s="1083"/>
      <c r="E52" s="1373" t="s">
        <v>3599</v>
      </c>
      <c r="F52" s="194">
        <v>0</v>
      </c>
      <c r="G52" s="1132">
        <v>10000</v>
      </c>
      <c r="H52" s="194">
        <v>0</v>
      </c>
      <c r="I52" s="194">
        <v>0</v>
      </c>
      <c r="J52" s="194">
        <v>0</v>
      </c>
      <c r="K52" s="1685">
        <f t="shared" ref="K52:K54" si="4">SUM(F52,G52,H52,I52,J52)</f>
        <v>10000</v>
      </c>
      <c r="L52" s="1209">
        <v>250</v>
      </c>
      <c r="M52" s="1263">
        <v>0</v>
      </c>
      <c r="N52" s="1263">
        <v>0</v>
      </c>
      <c r="O52" s="1209">
        <v>250</v>
      </c>
      <c r="P52" s="657" t="s">
        <v>3703</v>
      </c>
      <c r="Q52" s="657" t="s">
        <v>882</v>
      </c>
      <c r="R52" s="1076">
        <v>21520</v>
      </c>
      <c r="S52" s="77"/>
      <c r="T52" s="77"/>
      <c r="U52" s="656"/>
      <c r="V52" s="656"/>
      <c r="W52" s="656"/>
      <c r="X52" s="1686"/>
      <c r="Y52" s="1046" t="s">
        <v>536</v>
      </c>
      <c r="Z52" s="1390"/>
      <c r="AA52" s="1232"/>
      <c r="AB52" s="1232"/>
      <c r="AC52" s="1232"/>
      <c r="AD52" s="1232"/>
      <c r="AE52" s="1232"/>
      <c r="AF52" s="1232"/>
    </row>
    <row r="53" spans="1:32" s="1231" customFormat="1" ht="112.5">
      <c r="A53" s="1353"/>
      <c r="B53" s="1201"/>
      <c r="C53" s="1354"/>
      <c r="D53" s="1083"/>
      <c r="E53" s="1373" t="s">
        <v>3600</v>
      </c>
      <c r="F53" s="194">
        <v>0</v>
      </c>
      <c r="G53" s="1132">
        <v>6000</v>
      </c>
      <c r="H53" s="194">
        <v>0</v>
      </c>
      <c r="I53" s="194">
        <v>0</v>
      </c>
      <c r="J53" s="194">
        <v>0</v>
      </c>
      <c r="K53" s="1685">
        <f t="shared" si="4"/>
        <v>6000</v>
      </c>
      <c r="L53" s="1209">
        <v>250</v>
      </c>
      <c r="M53" s="1263">
        <v>0</v>
      </c>
      <c r="N53" s="1263">
        <v>0</v>
      </c>
      <c r="O53" s="1209">
        <v>250</v>
      </c>
      <c r="P53" s="657" t="s">
        <v>3703</v>
      </c>
      <c r="Q53" s="657" t="s">
        <v>882</v>
      </c>
      <c r="R53" s="1076">
        <v>21732</v>
      </c>
      <c r="S53" s="77"/>
      <c r="T53" s="77"/>
      <c r="U53" s="656"/>
      <c r="V53" s="656"/>
      <c r="W53" s="656"/>
      <c r="X53" s="1686"/>
      <c r="Y53" s="1046" t="s">
        <v>536</v>
      </c>
      <c r="Z53" s="1390"/>
      <c r="AA53" s="1232"/>
      <c r="AB53" s="1232"/>
      <c r="AC53" s="1232"/>
      <c r="AD53" s="1232"/>
      <c r="AE53" s="1232"/>
      <c r="AF53" s="1232"/>
    </row>
    <row r="54" spans="1:32" s="1231" customFormat="1" ht="112.5">
      <c r="A54" s="1353"/>
      <c r="B54" s="1201"/>
      <c r="C54" s="1354"/>
      <c r="D54" s="1083"/>
      <c r="E54" s="1373" t="s">
        <v>3601</v>
      </c>
      <c r="F54" s="194">
        <v>0</v>
      </c>
      <c r="G54" s="1132">
        <v>10500</v>
      </c>
      <c r="H54" s="194">
        <v>0</v>
      </c>
      <c r="I54" s="194">
        <v>0</v>
      </c>
      <c r="J54" s="194">
        <v>0</v>
      </c>
      <c r="K54" s="1685">
        <f t="shared" si="4"/>
        <v>10500</v>
      </c>
      <c r="L54" s="1209">
        <v>250</v>
      </c>
      <c r="M54" s="1263">
        <v>0</v>
      </c>
      <c r="N54" s="1263">
        <v>0</v>
      </c>
      <c r="O54" s="1209">
        <v>250</v>
      </c>
      <c r="P54" s="657" t="s">
        <v>3703</v>
      </c>
      <c r="Q54" s="657" t="s">
        <v>882</v>
      </c>
      <c r="R54" s="1076">
        <v>21763</v>
      </c>
      <c r="S54" s="77"/>
      <c r="T54" s="77"/>
      <c r="U54" s="656"/>
      <c r="V54" s="656"/>
      <c r="W54" s="656"/>
      <c r="X54" s="1686"/>
      <c r="Y54" s="1046" t="s">
        <v>536</v>
      </c>
      <c r="Z54" s="1390"/>
      <c r="AA54" s="1232"/>
      <c r="AB54" s="1232"/>
      <c r="AC54" s="1232"/>
      <c r="AD54" s="1232"/>
      <c r="AE54" s="1232"/>
      <c r="AF54" s="1232"/>
    </row>
    <row r="55" spans="1:32" s="208" customFormat="1" ht="116.25">
      <c r="A55" s="622"/>
      <c r="B55" s="34"/>
      <c r="C55" s="582">
        <v>22</v>
      </c>
      <c r="D55" s="492">
        <v>1</v>
      </c>
      <c r="E55" s="552" t="s">
        <v>2926</v>
      </c>
      <c r="F55" s="194">
        <v>0</v>
      </c>
      <c r="G55" s="72">
        <v>50000</v>
      </c>
      <c r="H55" s="194">
        <v>0</v>
      </c>
      <c r="I55" s="194">
        <v>0</v>
      </c>
      <c r="J55" s="194">
        <v>0</v>
      </c>
      <c r="K55" s="425">
        <v>50000</v>
      </c>
      <c r="L55" s="183">
        <v>130</v>
      </c>
      <c r="M55" s="183">
        <v>20</v>
      </c>
      <c r="N55" s="183" t="s">
        <v>525</v>
      </c>
      <c r="O55" s="183">
        <v>150</v>
      </c>
      <c r="P55" s="657" t="s">
        <v>3703</v>
      </c>
      <c r="Q55" s="416" t="s">
        <v>882</v>
      </c>
      <c r="R55" s="75">
        <v>21551</v>
      </c>
      <c r="S55" s="49" t="s">
        <v>557</v>
      </c>
      <c r="T55" s="49" t="s">
        <v>2925</v>
      </c>
      <c r="U55" s="40">
        <v>15</v>
      </c>
      <c r="V55" s="40">
        <v>15.1</v>
      </c>
      <c r="W55" s="40" t="s">
        <v>586</v>
      </c>
      <c r="X55" s="788" t="s">
        <v>462</v>
      </c>
      <c r="Y55" s="211" t="s">
        <v>536</v>
      </c>
      <c r="Z55" s="1386"/>
      <c r="AA55" s="207"/>
      <c r="AB55" s="207"/>
      <c r="AC55" s="207"/>
      <c r="AD55" s="207"/>
      <c r="AE55" s="207"/>
      <c r="AF55" s="207"/>
    </row>
    <row r="56" spans="1:32" s="208" customFormat="1" ht="116.25">
      <c r="A56" s="622"/>
      <c r="B56" s="34"/>
      <c r="C56" s="582">
        <v>23</v>
      </c>
      <c r="D56" s="492">
        <v>1</v>
      </c>
      <c r="E56" s="552" t="s">
        <v>2927</v>
      </c>
      <c r="F56" s="194">
        <v>0</v>
      </c>
      <c r="G56" s="72">
        <v>50000</v>
      </c>
      <c r="H56" s="194">
        <v>0</v>
      </c>
      <c r="I56" s="194">
        <v>0</v>
      </c>
      <c r="J56" s="194">
        <v>0</v>
      </c>
      <c r="K56" s="425">
        <v>50000</v>
      </c>
      <c r="L56" s="183">
        <v>60</v>
      </c>
      <c r="M56" s="183">
        <v>10</v>
      </c>
      <c r="N56" s="183">
        <v>5</v>
      </c>
      <c r="O56" s="183">
        <v>75</v>
      </c>
      <c r="P56" s="416" t="s">
        <v>3144</v>
      </c>
      <c r="Q56" s="416" t="s">
        <v>882</v>
      </c>
      <c r="R56" s="75">
        <v>21794</v>
      </c>
      <c r="S56" s="49" t="s">
        <v>2928</v>
      </c>
      <c r="T56" s="49" t="s">
        <v>2929</v>
      </c>
      <c r="U56" s="40">
        <v>15</v>
      </c>
      <c r="V56" s="40">
        <v>15.1</v>
      </c>
      <c r="W56" s="40" t="s">
        <v>586</v>
      </c>
      <c r="X56" s="788" t="s">
        <v>462</v>
      </c>
      <c r="Y56" s="211" t="s">
        <v>536</v>
      </c>
      <c r="Z56" s="1386"/>
      <c r="AA56" s="207"/>
      <c r="AB56" s="207"/>
      <c r="AC56" s="207"/>
      <c r="AD56" s="207"/>
      <c r="AE56" s="207"/>
      <c r="AF56" s="207"/>
    </row>
    <row r="57" spans="1:32" s="208" customFormat="1" ht="116.25">
      <c r="A57" s="622"/>
      <c r="B57" s="34"/>
      <c r="C57" s="582">
        <v>24</v>
      </c>
      <c r="D57" s="492"/>
      <c r="E57" s="552" t="s">
        <v>3476</v>
      </c>
      <c r="F57" s="193">
        <v>0</v>
      </c>
      <c r="G57" s="72">
        <v>0</v>
      </c>
      <c r="H57" s="194">
        <v>0</v>
      </c>
      <c r="I57" s="193">
        <v>100000</v>
      </c>
      <c r="J57" s="194">
        <v>0</v>
      </c>
      <c r="K57" s="425">
        <f>SUM(F57,G57,H57,I57,J57)</f>
        <v>100000</v>
      </c>
      <c r="L57" s="183">
        <v>90</v>
      </c>
      <c r="M57" s="183">
        <v>55</v>
      </c>
      <c r="N57" s="444">
        <v>155</v>
      </c>
      <c r="O57" s="425">
        <f>SUM(L57,M57,N57)</f>
        <v>300</v>
      </c>
      <c r="P57" s="416" t="s">
        <v>3144</v>
      </c>
      <c r="Q57" s="416" t="s">
        <v>882</v>
      </c>
      <c r="R57" s="75">
        <v>21582</v>
      </c>
      <c r="S57" s="49" t="s">
        <v>3477</v>
      </c>
      <c r="T57" s="49" t="s">
        <v>3478</v>
      </c>
      <c r="U57" s="40">
        <v>15</v>
      </c>
      <c r="V57" s="40">
        <v>15.1</v>
      </c>
      <c r="W57" s="40" t="s">
        <v>586</v>
      </c>
      <c r="X57" s="788" t="s">
        <v>462</v>
      </c>
      <c r="Y57" s="211" t="s">
        <v>536</v>
      </c>
      <c r="Z57" s="1386"/>
      <c r="AA57" s="207"/>
      <c r="AB57" s="207"/>
      <c r="AC57" s="207"/>
      <c r="AD57" s="207"/>
      <c r="AE57" s="207"/>
      <c r="AF57" s="207"/>
    </row>
    <row r="58" spans="1:32" s="208" customFormat="1" ht="116.25">
      <c r="A58" s="622"/>
      <c r="B58" s="34"/>
      <c r="C58" s="582">
        <v>25</v>
      </c>
      <c r="D58" s="492">
        <v>1</v>
      </c>
      <c r="E58" s="552" t="s">
        <v>2930</v>
      </c>
      <c r="F58" s="193">
        <v>80000</v>
      </c>
      <c r="G58" s="194">
        <v>0</v>
      </c>
      <c r="H58" s="194">
        <v>0</v>
      </c>
      <c r="I58" s="194">
        <v>0</v>
      </c>
      <c r="J58" s="194">
        <v>0</v>
      </c>
      <c r="K58" s="425">
        <v>80000</v>
      </c>
      <c r="L58" s="183">
        <v>350</v>
      </c>
      <c r="M58" s="183">
        <v>100</v>
      </c>
      <c r="N58" s="183">
        <v>350</v>
      </c>
      <c r="O58" s="183">
        <v>800</v>
      </c>
      <c r="P58" s="416" t="s">
        <v>3704</v>
      </c>
      <c r="Q58" s="416" t="s">
        <v>701</v>
      </c>
      <c r="R58" s="75">
        <v>21763</v>
      </c>
      <c r="S58" s="49" t="s">
        <v>557</v>
      </c>
      <c r="T58" s="49" t="s">
        <v>2925</v>
      </c>
      <c r="U58" s="40">
        <v>15</v>
      </c>
      <c r="V58" s="40">
        <v>15.1</v>
      </c>
      <c r="W58" s="40" t="s">
        <v>586</v>
      </c>
      <c r="X58" s="788" t="s">
        <v>462</v>
      </c>
      <c r="Y58" s="211" t="s">
        <v>536</v>
      </c>
      <c r="Z58" s="1386"/>
      <c r="AA58" s="207"/>
      <c r="AB58" s="207"/>
      <c r="AC58" s="207"/>
      <c r="AD58" s="207"/>
      <c r="AE58" s="207"/>
      <c r="AF58" s="207"/>
    </row>
    <row r="59" spans="1:32" s="208" customFormat="1" ht="116.25">
      <c r="A59" s="622"/>
      <c r="B59" s="34"/>
      <c r="C59" s="582">
        <v>26</v>
      </c>
      <c r="D59" s="492">
        <v>1</v>
      </c>
      <c r="E59" s="552" t="s">
        <v>2931</v>
      </c>
      <c r="F59" s="193">
        <v>57800</v>
      </c>
      <c r="G59" s="72">
        <v>0</v>
      </c>
      <c r="H59" s="194">
        <v>0</v>
      </c>
      <c r="I59" s="194">
        <v>0</v>
      </c>
      <c r="J59" s="194">
        <v>0</v>
      </c>
      <c r="K59" s="425">
        <v>57800</v>
      </c>
      <c r="L59" s="183">
        <v>120</v>
      </c>
      <c r="M59" s="183">
        <v>15</v>
      </c>
      <c r="N59" s="183" t="s">
        <v>525</v>
      </c>
      <c r="O59" s="183">
        <v>135</v>
      </c>
      <c r="P59" s="416" t="s">
        <v>3705</v>
      </c>
      <c r="Q59" s="416" t="s">
        <v>882</v>
      </c>
      <c r="R59" s="75">
        <v>21551</v>
      </c>
      <c r="S59" s="49" t="s">
        <v>2932</v>
      </c>
      <c r="T59" s="49" t="s">
        <v>2933</v>
      </c>
      <c r="U59" s="40">
        <v>15</v>
      </c>
      <c r="V59" s="40">
        <v>15.1</v>
      </c>
      <c r="W59" s="40" t="s">
        <v>586</v>
      </c>
      <c r="X59" s="788" t="s">
        <v>462</v>
      </c>
      <c r="Y59" s="211" t="s">
        <v>536</v>
      </c>
      <c r="Z59" s="1386"/>
      <c r="AA59" s="207"/>
      <c r="AB59" s="207"/>
      <c r="AC59" s="207"/>
      <c r="AD59" s="207"/>
      <c r="AE59" s="207"/>
      <c r="AF59" s="207"/>
    </row>
    <row r="60" spans="1:32" s="208" customFormat="1" ht="116.25">
      <c r="A60" s="622"/>
      <c r="B60" s="34"/>
      <c r="C60" s="582">
        <v>27</v>
      </c>
      <c r="D60" s="492">
        <v>1</v>
      </c>
      <c r="E60" s="552" t="s">
        <v>2934</v>
      </c>
      <c r="F60" s="193">
        <v>30000</v>
      </c>
      <c r="G60" s="72">
        <v>0</v>
      </c>
      <c r="H60" s="194">
        <v>0</v>
      </c>
      <c r="I60" s="194">
        <v>0</v>
      </c>
      <c r="J60" s="194">
        <v>0</v>
      </c>
      <c r="K60" s="425">
        <v>30000</v>
      </c>
      <c r="L60" s="183">
        <v>80</v>
      </c>
      <c r="M60" s="183">
        <v>10</v>
      </c>
      <c r="N60" s="183">
        <v>85</v>
      </c>
      <c r="O60" s="183">
        <v>175</v>
      </c>
      <c r="P60" s="416" t="s">
        <v>3706</v>
      </c>
      <c r="Q60" s="416" t="s">
        <v>882</v>
      </c>
      <c r="R60" s="75">
        <v>21490</v>
      </c>
      <c r="S60" s="49" t="s">
        <v>2935</v>
      </c>
      <c r="T60" s="49" t="s">
        <v>2936</v>
      </c>
      <c r="U60" s="40">
        <v>15</v>
      </c>
      <c r="V60" s="40">
        <v>15.1</v>
      </c>
      <c r="W60" s="40" t="s">
        <v>586</v>
      </c>
      <c r="X60" s="788" t="s">
        <v>462</v>
      </c>
      <c r="Y60" s="211" t="s">
        <v>536</v>
      </c>
      <c r="Z60" s="1386"/>
      <c r="AA60" s="207"/>
      <c r="AB60" s="207"/>
      <c r="AC60" s="207"/>
      <c r="AD60" s="207"/>
      <c r="AE60" s="207"/>
      <c r="AF60" s="207"/>
    </row>
    <row r="61" spans="1:32" s="208" customFormat="1" ht="116.25">
      <c r="A61" s="622"/>
      <c r="B61" s="34"/>
      <c r="C61" s="582">
        <v>28</v>
      </c>
      <c r="D61" s="492">
        <v>1</v>
      </c>
      <c r="E61" s="552" t="s">
        <v>2937</v>
      </c>
      <c r="F61" s="193">
        <v>25000</v>
      </c>
      <c r="G61" s="72">
        <v>0</v>
      </c>
      <c r="H61" s="194">
        <v>0</v>
      </c>
      <c r="I61" s="194">
        <v>0</v>
      </c>
      <c r="J61" s="194">
        <v>0</v>
      </c>
      <c r="K61" s="425">
        <v>25000</v>
      </c>
      <c r="L61" s="183">
        <v>120</v>
      </c>
      <c r="M61" s="183">
        <v>6</v>
      </c>
      <c r="N61" s="183">
        <v>1</v>
      </c>
      <c r="O61" s="183">
        <v>127</v>
      </c>
      <c r="P61" s="416" t="s">
        <v>3703</v>
      </c>
      <c r="Q61" s="416" t="s">
        <v>882</v>
      </c>
      <c r="R61" s="75">
        <v>21763</v>
      </c>
      <c r="S61" s="49" t="s">
        <v>2938</v>
      </c>
      <c r="T61" s="49" t="s">
        <v>2939</v>
      </c>
      <c r="U61" s="40">
        <v>15</v>
      </c>
      <c r="V61" s="40">
        <v>15.1</v>
      </c>
      <c r="W61" s="40" t="s">
        <v>586</v>
      </c>
      <c r="X61" s="788" t="s">
        <v>462</v>
      </c>
      <c r="Y61" s="211" t="s">
        <v>536</v>
      </c>
      <c r="Z61" s="1386"/>
      <c r="AA61" s="207"/>
      <c r="AB61" s="207"/>
      <c r="AC61" s="207"/>
      <c r="AD61" s="207"/>
      <c r="AE61" s="207"/>
      <c r="AF61" s="207"/>
    </row>
    <row r="62" spans="1:32" s="208" customFormat="1" ht="116.25">
      <c r="A62" s="622"/>
      <c r="B62" s="34"/>
      <c r="C62" s="582">
        <v>29</v>
      </c>
      <c r="D62" s="492">
        <v>1</v>
      </c>
      <c r="E62" s="552" t="s">
        <v>2940</v>
      </c>
      <c r="F62" s="193">
        <v>21000</v>
      </c>
      <c r="G62" s="72">
        <v>0</v>
      </c>
      <c r="H62" s="194">
        <v>0</v>
      </c>
      <c r="I62" s="194">
        <v>0</v>
      </c>
      <c r="J62" s="194">
        <v>0</v>
      </c>
      <c r="K62" s="425">
        <v>21000</v>
      </c>
      <c r="L62" s="183">
        <v>100</v>
      </c>
      <c r="M62" s="183">
        <v>6</v>
      </c>
      <c r="N62" s="183" t="s">
        <v>525</v>
      </c>
      <c r="O62" s="183">
        <v>106</v>
      </c>
      <c r="P62" s="416" t="s">
        <v>3145</v>
      </c>
      <c r="Q62" s="416" t="s">
        <v>882</v>
      </c>
      <c r="R62" s="50">
        <v>21582</v>
      </c>
      <c r="S62" s="1865" t="s">
        <v>3925</v>
      </c>
      <c r="T62" s="1866" t="s">
        <v>3926</v>
      </c>
      <c r="U62" s="40">
        <v>15</v>
      </c>
      <c r="V62" s="40">
        <v>15.1</v>
      </c>
      <c r="W62" s="40" t="s">
        <v>586</v>
      </c>
      <c r="X62" s="788" t="s">
        <v>462</v>
      </c>
      <c r="Y62" s="211" t="s">
        <v>536</v>
      </c>
      <c r="Z62" s="1386"/>
      <c r="AA62" s="207"/>
      <c r="AB62" s="207"/>
      <c r="AC62" s="207"/>
      <c r="AD62" s="207"/>
      <c r="AE62" s="207"/>
      <c r="AF62" s="207"/>
    </row>
    <row r="63" spans="1:32" s="208" customFormat="1" ht="116.25">
      <c r="A63" s="622"/>
      <c r="B63" s="34"/>
      <c r="C63" s="582">
        <v>30</v>
      </c>
      <c r="D63" s="492">
        <v>1</v>
      </c>
      <c r="E63" s="552" t="s">
        <v>2914</v>
      </c>
      <c r="F63" s="194">
        <v>0</v>
      </c>
      <c r="G63" s="72">
        <v>0</v>
      </c>
      <c r="H63" s="194">
        <v>0</v>
      </c>
      <c r="I63" s="193">
        <v>20000</v>
      </c>
      <c r="J63" s="194">
        <v>0</v>
      </c>
      <c r="K63" s="425">
        <v>20000</v>
      </c>
      <c r="L63" s="183">
        <v>60</v>
      </c>
      <c r="M63" s="183">
        <v>10</v>
      </c>
      <c r="N63" s="183" t="s">
        <v>525</v>
      </c>
      <c r="O63" s="183">
        <v>70</v>
      </c>
      <c r="P63" s="416" t="s">
        <v>3706</v>
      </c>
      <c r="Q63" s="416" t="s">
        <v>882</v>
      </c>
      <c r="R63" s="75">
        <v>21763</v>
      </c>
      <c r="S63" s="49" t="s">
        <v>2941</v>
      </c>
      <c r="T63" s="49" t="s">
        <v>2942</v>
      </c>
      <c r="U63" s="40">
        <v>15</v>
      </c>
      <c r="V63" s="40">
        <v>15.1</v>
      </c>
      <c r="W63" s="40" t="s">
        <v>586</v>
      </c>
      <c r="X63" s="788" t="s">
        <v>462</v>
      </c>
      <c r="Y63" s="211" t="s">
        <v>536</v>
      </c>
      <c r="Z63" s="1386"/>
      <c r="AA63" s="207"/>
      <c r="AB63" s="207"/>
      <c r="AC63" s="207"/>
      <c r="AD63" s="207"/>
      <c r="AE63" s="207"/>
      <c r="AF63" s="207"/>
    </row>
    <row r="64" spans="1:32" s="208" customFormat="1" ht="116.25">
      <c r="A64" s="622"/>
      <c r="B64" s="34"/>
      <c r="C64" s="582">
        <v>31</v>
      </c>
      <c r="D64" s="492">
        <v>1</v>
      </c>
      <c r="E64" s="552" t="s">
        <v>754</v>
      </c>
      <c r="F64" s="194">
        <v>0</v>
      </c>
      <c r="G64" s="72">
        <v>120000</v>
      </c>
      <c r="H64" s="164" t="s">
        <v>525</v>
      </c>
      <c r="I64" s="164" t="s">
        <v>525</v>
      </c>
      <c r="J64" s="164" t="s">
        <v>525</v>
      </c>
      <c r="K64" s="423">
        <f t="shared" ref="K64:K70" si="5">SUM(F64,G64,H64,I64,J64)</f>
        <v>120000</v>
      </c>
      <c r="L64" s="48">
        <v>70</v>
      </c>
      <c r="M64" s="48">
        <v>5</v>
      </c>
      <c r="N64" s="48">
        <v>2</v>
      </c>
      <c r="O64" s="48">
        <f>SUM(L64:N64)</f>
        <v>77</v>
      </c>
      <c r="P64" s="416" t="s">
        <v>3706</v>
      </c>
      <c r="Q64" s="416" t="s">
        <v>882</v>
      </c>
      <c r="R64" s="50">
        <v>21459</v>
      </c>
      <c r="S64" s="40">
        <v>2</v>
      </c>
      <c r="T64" s="702" t="s">
        <v>711</v>
      </c>
      <c r="U64" s="40">
        <v>15</v>
      </c>
      <c r="V64" s="40">
        <v>15.1</v>
      </c>
      <c r="W64" s="40" t="s">
        <v>586</v>
      </c>
      <c r="X64" s="40" t="s">
        <v>462</v>
      </c>
      <c r="Y64" s="49" t="s">
        <v>707</v>
      </c>
      <c r="Z64" s="659"/>
      <c r="AA64" s="207"/>
      <c r="AB64" s="207"/>
      <c r="AC64" s="207"/>
      <c r="AD64" s="207"/>
      <c r="AE64" s="207"/>
      <c r="AF64" s="207"/>
    </row>
    <row r="65" spans="1:32" s="208" customFormat="1" ht="116.25">
      <c r="A65" s="622"/>
      <c r="B65" s="34"/>
      <c r="C65" s="582">
        <v>32</v>
      </c>
      <c r="D65" s="492">
        <v>2</v>
      </c>
      <c r="E65" s="547" t="s">
        <v>755</v>
      </c>
      <c r="F65" s="194">
        <v>0</v>
      </c>
      <c r="G65" s="93">
        <v>55000</v>
      </c>
      <c r="H65" s="164" t="s">
        <v>525</v>
      </c>
      <c r="I65" s="164" t="s">
        <v>525</v>
      </c>
      <c r="J65" s="164" t="s">
        <v>525</v>
      </c>
      <c r="K65" s="423">
        <f t="shared" si="5"/>
        <v>55000</v>
      </c>
      <c r="L65" s="48">
        <v>25</v>
      </c>
      <c r="M65" s="48">
        <v>5</v>
      </c>
      <c r="N65" s="48">
        <v>30</v>
      </c>
      <c r="O65" s="48">
        <f>SUM(L65:N65)</f>
        <v>60</v>
      </c>
      <c r="P65" s="416" t="s">
        <v>3706</v>
      </c>
      <c r="Q65" s="416" t="s">
        <v>882</v>
      </c>
      <c r="R65" s="50">
        <v>21551</v>
      </c>
      <c r="S65" s="40">
        <v>2</v>
      </c>
      <c r="T65" s="702" t="s">
        <v>706</v>
      </c>
      <c r="U65" s="40">
        <v>15</v>
      </c>
      <c r="V65" s="40">
        <v>15.1</v>
      </c>
      <c r="W65" s="40" t="s">
        <v>586</v>
      </c>
      <c r="X65" s="40" t="s">
        <v>462</v>
      </c>
      <c r="Y65" s="49" t="s">
        <v>707</v>
      </c>
      <c r="Z65" s="659"/>
      <c r="AA65" s="207"/>
      <c r="AB65" s="207"/>
      <c r="AC65" s="207"/>
      <c r="AD65" s="207"/>
      <c r="AE65" s="207"/>
      <c r="AF65" s="207"/>
    </row>
    <row r="66" spans="1:32" s="208" customFormat="1" ht="209.25">
      <c r="A66" s="622"/>
      <c r="B66" s="34"/>
      <c r="C66" s="582">
        <v>33</v>
      </c>
      <c r="D66" s="492">
        <v>3</v>
      </c>
      <c r="E66" s="607" t="s">
        <v>756</v>
      </c>
      <c r="F66" s="54">
        <v>0</v>
      </c>
      <c r="G66" s="72">
        <v>200000</v>
      </c>
      <c r="H66" s="164" t="s">
        <v>525</v>
      </c>
      <c r="I66" s="164" t="s">
        <v>525</v>
      </c>
      <c r="J66" s="164" t="s">
        <v>525</v>
      </c>
      <c r="K66" s="423">
        <f t="shared" si="5"/>
        <v>200000</v>
      </c>
      <c r="L66" s="48">
        <v>30</v>
      </c>
      <c r="M66" s="48">
        <v>7</v>
      </c>
      <c r="N66" s="48">
        <v>3</v>
      </c>
      <c r="O66" s="48">
        <v>40</v>
      </c>
      <c r="P66" s="456" t="s">
        <v>3236</v>
      </c>
      <c r="Q66" s="416" t="s">
        <v>3237</v>
      </c>
      <c r="R66" s="50">
        <v>21702</v>
      </c>
      <c r="S66" s="40">
        <v>4</v>
      </c>
      <c r="T66" s="702" t="s">
        <v>712</v>
      </c>
      <c r="U66" s="40">
        <v>15</v>
      </c>
      <c r="V66" s="40">
        <v>15.1</v>
      </c>
      <c r="W66" s="40" t="s">
        <v>586</v>
      </c>
      <c r="X66" s="40" t="s">
        <v>462</v>
      </c>
      <c r="Y66" s="49" t="s">
        <v>707</v>
      </c>
      <c r="Z66" s="659"/>
      <c r="AA66" s="207"/>
      <c r="AB66" s="207"/>
      <c r="AC66" s="207"/>
      <c r="AD66" s="207"/>
      <c r="AE66" s="207"/>
      <c r="AF66" s="207"/>
    </row>
    <row r="67" spans="1:32" s="208" customFormat="1" ht="209.25">
      <c r="A67" s="622"/>
      <c r="B67" s="34"/>
      <c r="C67" s="582">
        <v>34</v>
      </c>
      <c r="D67" s="492">
        <v>4</v>
      </c>
      <c r="E67" s="547" t="s">
        <v>757</v>
      </c>
      <c r="F67" s="48"/>
      <c r="G67" s="94">
        <v>300000</v>
      </c>
      <c r="H67" s="164" t="s">
        <v>525</v>
      </c>
      <c r="I67" s="164" t="s">
        <v>525</v>
      </c>
      <c r="J67" s="164" t="s">
        <v>525</v>
      </c>
      <c r="K67" s="423">
        <f t="shared" si="5"/>
        <v>300000</v>
      </c>
      <c r="L67" s="48">
        <v>42</v>
      </c>
      <c r="M67" s="48">
        <v>8</v>
      </c>
      <c r="N67" s="48">
        <v>0</v>
      </c>
      <c r="O67" s="48">
        <f>SUM(L67:N67)</f>
        <v>50</v>
      </c>
      <c r="P67" s="456" t="s">
        <v>3238</v>
      </c>
      <c r="Q67" s="456" t="s">
        <v>3239</v>
      </c>
      <c r="R67" s="50">
        <v>21551</v>
      </c>
      <c r="S67" s="40">
        <v>4</v>
      </c>
      <c r="T67" s="702" t="s">
        <v>706</v>
      </c>
      <c r="U67" s="40">
        <v>15</v>
      </c>
      <c r="V67" s="40">
        <v>15.1</v>
      </c>
      <c r="W67" s="40" t="s">
        <v>586</v>
      </c>
      <c r="X67" s="40" t="s">
        <v>462</v>
      </c>
      <c r="Y67" s="49" t="s">
        <v>707</v>
      </c>
      <c r="Z67" s="659"/>
      <c r="AA67" s="207"/>
      <c r="AB67" s="207"/>
      <c r="AC67" s="207"/>
      <c r="AD67" s="207"/>
      <c r="AE67" s="207"/>
      <c r="AF67" s="207"/>
    </row>
    <row r="68" spans="1:32" s="208" customFormat="1" ht="121.5" customHeight="1">
      <c r="A68" s="622"/>
      <c r="B68" s="34"/>
      <c r="C68" s="582">
        <v>35</v>
      </c>
      <c r="D68" s="498">
        <v>1</v>
      </c>
      <c r="E68" s="511" t="s">
        <v>881</v>
      </c>
      <c r="F68" s="70">
        <v>0</v>
      </c>
      <c r="G68" s="72">
        <v>30000</v>
      </c>
      <c r="H68" s="70">
        <v>0</v>
      </c>
      <c r="I68" s="70">
        <v>0</v>
      </c>
      <c r="J68" s="70">
        <v>0</v>
      </c>
      <c r="K68" s="70">
        <f t="shared" si="5"/>
        <v>30000</v>
      </c>
      <c r="L68" s="70">
        <v>107</v>
      </c>
      <c r="M68" s="70">
        <v>8</v>
      </c>
      <c r="N68" s="70">
        <v>0</v>
      </c>
      <c r="O68" s="70">
        <f>L68+M68</f>
        <v>115</v>
      </c>
      <c r="P68" s="415" t="s">
        <v>391</v>
      </c>
      <c r="Q68" s="415" t="s">
        <v>882</v>
      </c>
      <c r="R68" s="67">
        <v>21610</v>
      </c>
      <c r="S68" s="57" t="s">
        <v>883</v>
      </c>
      <c r="T68" s="65" t="s">
        <v>884</v>
      </c>
      <c r="U68" s="40">
        <v>15</v>
      </c>
      <c r="V68" s="40">
        <v>15.1</v>
      </c>
      <c r="W68" s="40" t="s">
        <v>586</v>
      </c>
      <c r="X68" s="65" t="s">
        <v>462</v>
      </c>
      <c r="Y68" s="66" t="s">
        <v>3117</v>
      </c>
      <c r="Z68" s="1386"/>
      <c r="AA68" s="207"/>
      <c r="AB68" s="207"/>
      <c r="AC68" s="207"/>
      <c r="AD68" s="207"/>
      <c r="AE68" s="207"/>
      <c r="AF68" s="207"/>
    </row>
    <row r="69" spans="1:32" s="208" customFormat="1" ht="93">
      <c r="A69" s="622"/>
      <c r="B69" s="34"/>
      <c r="C69" s="582">
        <v>36</v>
      </c>
      <c r="D69" s="498">
        <v>2</v>
      </c>
      <c r="E69" s="511" t="s">
        <v>885</v>
      </c>
      <c r="F69" s="70">
        <v>0</v>
      </c>
      <c r="G69" s="72">
        <v>30000</v>
      </c>
      <c r="H69" s="70">
        <v>0</v>
      </c>
      <c r="I69" s="70">
        <v>0</v>
      </c>
      <c r="J69" s="70">
        <v>0</v>
      </c>
      <c r="K69" s="70">
        <f t="shared" si="5"/>
        <v>30000</v>
      </c>
      <c r="L69" s="70">
        <v>150</v>
      </c>
      <c r="M69" s="70">
        <v>15</v>
      </c>
      <c r="N69" s="70">
        <v>0</v>
      </c>
      <c r="O69" s="70">
        <v>165</v>
      </c>
      <c r="P69" s="415" t="s">
        <v>240</v>
      </c>
      <c r="Q69" s="415" t="s">
        <v>220</v>
      </c>
      <c r="R69" s="67">
        <v>21732</v>
      </c>
      <c r="S69" s="57" t="s">
        <v>886</v>
      </c>
      <c r="T69" s="65" t="s">
        <v>887</v>
      </c>
      <c r="U69" s="40">
        <v>15</v>
      </c>
      <c r="V69" s="40">
        <v>15.1</v>
      </c>
      <c r="W69" s="40" t="s">
        <v>586</v>
      </c>
      <c r="X69" s="65" t="s">
        <v>462</v>
      </c>
      <c r="Y69" s="66" t="s">
        <v>3117</v>
      </c>
      <c r="Z69" s="1386"/>
      <c r="AA69" s="207"/>
      <c r="AB69" s="207"/>
      <c r="AC69" s="207"/>
      <c r="AD69" s="207"/>
      <c r="AE69" s="207"/>
      <c r="AF69" s="207"/>
    </row>
    <row r="70" spans="1:32" s="208" customFormat="1" ht="93">
      <c r="A70" s="622"/>
      <c r="B70" s="34"/>
      <c r="C70" s="582">
        <v>37</v>
      </c>
      <c r="D70" s="498">
        <v>3</v>
      </c>
      <c r="E70" s="511" t="s">
        <v>888</v>
      </c>
      <c r="F70" s="70">
        <v>0</v>
      </c>
      <c r="G70" s="72">
        <v>300000</v>
      </c>
      <c r="H70" s="70">
        <v>0</v>
      </c>
      <c r="I70" s="70">
        <v>0</v>
      </c>
      <c r="J70" s="70">
        <v>0</v>
      </c>
      <c r="K70" s="70">
        <f t="shared" si="5"/>
        <v>300000</v>
      </c>
      <c r="L70" s="70">
        <v>230</v>
      </c>
      <c r="M70" s="70">
        <v>150</v>
      </c>
      <c r="N70" s="70">
        <v>20</v>
      </c>
      <c r="O70" s="70">
        <f>+L70+M70+N70</f>
        <v>400</v>
      </c>
      <c r="P70" s="415" t="s">
        <v>240</v>
      </c>
      <c r="Q70" s="415" t="s">
        <v>220</v>
      </c>
      <c r="R70" s="67">
        <v>21551</v>
      </c>
      <c r="S70" s="57" t="s">
        <v>824</v>
      </c>
      <c r="T70" s="65" t="s">
        <v>825</v>
      </c>
      <c r="U70" s="40">
        <v>15</v>
      </c>
      <c r="V70" s="40">
        <v>15.1</v>
      </c>
      <c r="W70" s="40" t="s">
        <v>586</v>
      </c>
      <c r="X70" s="65" t="s">
        <v>462</v>
      </c>
      <c r="Y70" s="66" t="s">
        <v>3117</v>
      </c>
      <c r="Z70" s="1386"/>
      <c r="AA70" s="207"/>
      <c r="AB70" s="207"/>
      <c r="AC70" s="207"/>
      <c r="AD70" s="207"/>
      <c r="AE70" s="207"/>
      <c r="AF70" s="207"/>
    </row>
    <row r="71" spans="1:32" s="213" customFormat="1" ht="93">
      <c r="A71" s="55"/>
      <c r="B71" s="56"/>
      <c r="C71" s="766">
        <v>38</v>
      </c>
      <c r="D71" s="506">
        <v>21</v>
      </c>
      <c r="E71" s="478" t="s">
        <v>954</v>
      </c>
      <c r="F71" s="178">
        <v>30000</v>
      </c>
      <c r="G71" s="472">
        <v>0</v>
      </c>
      <c r="H71" s="156">
        <v>0</v>
      </c>
      <c r="I71" s="156">
        <v>0</v>
      </c>
      <c r="J71" s="156">
        <v>0</v>
      </c>
      <c r="K71" s="156">
        <v>30000</v>
      </c>
      <c r="L71" s="444">
        <v>120</v>
      </c>
      <c r="M71" s="444">
        <v>20</v>
      </c>
      <c r="N71" s="444">
        <v>40</v>
      </c>
      <c r="O71" s="444">
        <v>180</v>
      </c>
      <c r="P71" s="416" t="s">
        <v>240</v>
      </c>
      <c r="Q71" s="416" t="s">
        <v>220</v>
      </c>
      <c r="R71" s="75">
        <v>21459</v>
      </c>
      <c r="S71" s="416" t="s">
        <v>944</v>
      </c>
      <c r="T71" s="455" t="s">
        <v>945</v>
      </c>
      <c r="U71" s="40">
        <v>15</v>
      </c>
      <c r="V71" s="40">
        <v>15.1</v>
      </c>
      <c r="W71" s="40" t="s">
        <v>586</v>
      </c>
      <c r="X71" s="702" t="s">
        <v>221</v>
      </c>
      <c r="Y71" s="416" t="s">
        <v>3032</v>
      </c>
      <c r="Z71" s="416" t="s">
        <v>946</v>
      </c>
      <c r="AA71" s="212"/>
      <c r="AB71" s="212"/>
      <c r="AC71" s="212"/>
      <c r="AD71" s="212"/>
      <c r="AE71" s="212"/>
      <c r="AF71" s="212"/>
    </row>
    <row r="72" spans="1:32" s="208" customFormat="1" ht="116.25">
      <c r="A72" s="622"/>
      <c r="B72" s="34"/>
      <c r="C72" s="582">
        <v>39</v>
      </c>
      <c r="D72" s="492">
        <v>1</v>
      </c>
      <c r="E72" s="607" t="s">
        <v>1048</v>
      </c>
      <c r="F72" s="194">
        <v>0</v>
      </c>
      <c r="G72" s="72">
        <v>20000</v>
      </c>
      <c r="H72" s="194">
        <v>0</v>
      </c>
      <c r="I72" s="194">
        <v>0</v>
      </c>
      <c r="J72" s="194">
        <v>0</v>
      </c>
      <c r="K72" s="193">
        <f t="shared" ref="K72:K82" si="6">SUM(F72,G72,H72,I72,J72)</f>
        <v>20000</v>
      </c>
      <c r="L72" s="1081">
        <v>62</v>
      </c>
      <c r="M72" s="1081">
        <v>8</v>
      </c>
      <c r="N72" s="1081">
        <v>0</v>
      </c>
      <c r="O72" s="1081">
        <f t="shared" ref="O72:O80" si="7">SUM(L72:N72)</f>
        <v>70</v>
      </c>
      <c r="P72" s="415" t="s">
        <v>3144</v>
      </c>
      <c r="Q72" s="415" t="s">
        <v>882</v>
      </c>
      <c r="R72" s="75">
        <v>21582</v>
      </c>
      <c r="S72" s="702" t="s">
        <v>1050</v>
      </c>
      <c r="T72" s="455" t="s">
        <v>1051</v>
      </c>
      <c r="U72" s="40">
        <v>15</v>
      </c>
      <c r="V72" s="40">
        <v>15.1</v>
      </c>
      <c r="W72" s="40" t="s">
        <v>586</v>
      </c>
      <c r="X72" s="702" t="s">
        <v>462</v>
      </c>
      <c r="Y72" s="49" t="s">
        <v>3032</v>
      </c>
      <c r="Z72" s="389"/>
      <c r="AA72" s="207"/>
      <c r="AB72" s="207"/>
      <c r="AC72" s="207"/>
      <c r="AD72" s="207"/>
      <c r="AE72" s="207"/>
      <c r="AF72" s="207"/>
    </row>
    <row r="73" spans="1:32" s="208" customFormat="1" ht="116.25">
      <c r="A73" s="622"/>
      <c r="B73" s="34"/>
      <c r="C73" s="766">
        <v>40</v>
      </c>
      <c r="D73" s="526">
        <v>2</v>
      </c>
      <c r="E73" s="511" t="s">
        <v>1052</v>
      </c>
      <c r="F73" s="194">
        <v>0</v>
      </c>
      <c r="G73" s="72">
        <v>30000</v>
      </c>
      <c r="H73" s="194">
        <v>0</v>
      </c>
      <c r="I73" s="194">
        <v>0</v>
      </c>
      <c r="J73" s="194">
        <v>0</v>
      </c>
      <c r="K73" s="193">
        <f t="shared" si="6"/>
        <v>30000</v>
      </c>
      <c r="L73" s="1081">
        <v>50</v>
      </c>
      <c r="M73" s="1081">
        <v>20</v>
      </c>
      <c r="N73" s="1081">
        <v>0</v>
      </c>
      <c r="O73" s="1081">
        <f t="shared" si="7"/>
        <v>70</v>
      </c>
      <c r="P73" s="415" t="s">
        <v>3144</v>
      </c>
      <c r="Q73" s="415" t="s">
        <v>882</v>
      </c>
      <c r="R73" s="75">
        <v>21582</v>
      </c>
      <c r="S73" s="702" t="s">
        <v>1053</v>
      </c>
      <c r="T73" s="455" t="s">
        <v>1054</v>
      </c>
      <c r="U73" s="40">
        <v>15</v>
      </c>
      <c r="V73" s="40">
        <v>15.1</v>
      </c>
      <c r="W73" s="40" t="s">
        <v>586</v>
      </c>
      <c r="X73" s="702" t="s">
        <v>462</v>
      </c>
      <c r="Y73" s="49" t="s">
        <v>3032</v>
      </c>
      <c r="Z73" s="389"/>
      <c r="AA73" s="207"/>
      <c r="AB73" s="207"/>
      <c r="AC73" s="207"/>
      <c r="AD73" s="207"/>
      <c r="AE73" s="207"/>
      <c r="AF73" s="207"/>
    </row>
    <row r="74" spans="1:32" s="208" customFormat="1" ht="116.25">
      <c r="A74" s="622"/>
      <c r="B74" s="34"/>
      <c r="C74" s="582">
        <v>41</v>
      </c>
      <c r="D74" s="526">
        <v>3</v>
      </c>
      <c r="E74" s="511" t="s">
        <v>1055</v>
      </c>
      <c r="F74" s="194">
        <v>0</v>
      </c>
      <c r="G74" s="72">
        <v>70000</v>
      </c>
      <c r="H74" s="194">
        <v>0</v>
      </c>
      <c r="I74" s="194">
        <v>0</v>
      </c>
      <c r="J74" s="194">
        <v>0</v>
      </c>
      <c r="K74" s="193">
        <f t="shared" si="6"/>
        <v>70000</v>
      </c>
      <c r="L74" s="1081">
        <v>100</v>
      </c>
      <c r="M74" s="1081">
        <v>65</v>
      </c>
      <c r="N74" s="1081">
        <v>30</v>
      </c>
      <c r="O74" s="1081">
        <f t="shared" si="7"/>
        <v>195</v>
      </c>
      <c r="P74" s="415" t="s">
        <v>3144</v>
      </c>
      <c r="Q74" s="415" t="s">
        <v>882</v>
      </c>
      <c r="R74" s="75">
        <v>21702</v>
      </c>
      <c r="S74" s="702" t="s">
        <v>1056</v>
      </c>
      <c r="T74" s="455" t="s">
        <v>1057</v>
      </c>
      <c r="U74" s="40">
        <v>15</v>
      </c>
      <c r="V74" s="40">
        <v>15.1</v>
      </c>
      <c r="W74" s="40" t="s">
        <v>586</v>
      </c>
      <c r="X74" s="702" t="s">
        <v>462</v>
      </c>
      <c r="Y74" s="49" t="s">
        <v>3032</v>
      </c>
      <c r="Z74" s="389"/>
      <c r="AA74" s="207"/>
      <c r="AB74" s="207"/>
      <c r="AC74" s="207"/>
      <c r="AD74" s="207"/>
      <c r="AE74" s="207"/>
      <c r="AF74" s="207"/>
    </row>
    <row r="75" spans="1:32" s="208" customFormat="1" ht="116.25">
      <c r="A75" s="622"/>
      <c r="B75" s="34"/>
      <c r="C75" s="766">
        <v>42</v>
      </c>
      <c r="D75" s="526">
        <v>4</v>
      </c>
      <c r="E75" s="511" t="s">
        <v>1058</v>
      </c>
      <c r="F75" s="194">
        <v>0</v>
      </c>
      <c r="G75" s="72">
        <v>50000</v>
      </c>
      <c r="H75" s="194">
        <v>0</v>
      </c>
      <c r="I75" s="194">
        <v>0</v>
      </c>
      <c r="J75" s="194">
        <v>0</v>
      </c>
      <c r="K75" s="193">
        <f t="shared" si="6"/>
        <v>50000</v>
      </c>
      <c r="L75" s="1081">
        <v>50</v>
      </c>
      <c r="M75" s="1081">
        <v>14</v>
      </c>
      <c r="N75" s="1081">
        <v>8</v>
      </c>
      <c r="O75" s="1081">
        <f t="shared" si="7"/>
        <v>72</v>
      </c>
      <c r="P75" s="415" t="s">
        <v>3144</v>
      </c>
      <c r="Q75" s="415" t="s">
        <v>882</v>
      </c>
      <c r="R75" s="75">
        <v>21490</v>
      </c>
      <c r="S75" s="702" t="s">
        <v>944</v>
      </c>
      <c r="T75" s="455" t="s">
        <v>945</v>
      </c>
      <c r="U75" s="40">
        <v>15</v>
      </c>
      <c r="V75" s="40">
        <v>15.1</v>
      </c>
      <c r="W75" s="40" t="s">
        <v>586</v>
      </c>
      <c r="X75" s="702" t="s">
        <v>462</v>
      </c>
      <c r="Y75" s="49" t="s">
        <v>3032</v>
      </c>
      <c r="Z75" s="389"/>
      <c r="AA75" s="207"/>
      <c r="AB75" s="207"/>
      <c r="AC75" s="207"/>
      <c r="AD75" s="207"/>
      <c r="AE75" s="207"/>
      <c r="AF75" s="207"/>
    </row>
    <row r="76" spans="1:32" s="208" customFormat="1" ht="116.25">
      <c r="A76" s="622"/>
      <c r="B76" s="34"/>
      <c r="C76" s="582">
        <v>43</v>
      </c>
      <c r="D76" s="526">
        <v>5</v>
      </c>
      <c r="E76" s="511" t="s">
        <v>1059</v>
      </c>
      <c r="F76" s="194">
        <v>0</v>
      </c>
      <c r="G76" s="72">
        <v>45000</v>
      </c>
      <c r="H76" s="194">
        <v>0</v>
      </c>
      <c r="I76" s="194">
        <v>0</v>
      </c>
      <c r="J76" s="194">
        <v>0</v>
      </c>
      <c r="K76" s="193">
        <f t="shared" si="6"/>
        <v>45000</v>
      </c>
      <c r="L76" s="1081">
        <v>100</v>
      </c>
      <c r="M76" s="1081">
        <v>65</v>
      </c>
      <c r="N76" s="1081">
        <v>30</v>
      </c>
      <c r="O76" s="1081">
        <f t="shared" si="7"/>
        <v>195</v>
      </c>
      <c r="P76" s="415" t="s">
        <v>3144</v>
      </c>
      <c r="Q76" s="415" t="s">
        <v>882</v>
      </c>
      <c r="R76" s="702" t="s">
        <v>1060</v>
      </c>
      <c r="S76" s="702" t="s">
        <v>1056</v>
      </c>
      <c r="T76" s="455" t="s">
        <v>1057</v>
      </c>
      <c r="U76" s="40">
        <v>15</v>
      </c>
      <c r="V76" s="40">
        <v>15.1</v>
      </c>
      <c r="W76" s="40" t="s">
        <v>586</v>
      </c>
      <c r="X76" s="702" t="s">
        <v>462</v>
      </c>
      <c r="Y76" s="49" t="s">
        <v>3032</v>
      </c>
      <c r="Z76" s="389"/>
      <c r="AA76" s="207"/>
      <c r="AB76" s="207"/>
      <c r="AC76" s="207"/>
      <c r="AD76" s="207"/>
      <c r="AE76" s="207"/>
      <c r="AF76" s="207"/>
    </row>
    <row r="77" spans="1:32" s="208" customFormat="1" ht="116.25">
      <c r="A77" s="622"/>
      <c r="B77" s="34"/>
      <c r="C77" s="766">
        <v>44</v>
      </c>
      <c r="D77" s="526">
        <v>6</v>
      </c>
      <c r="E77" s="511" t="s">
        <v>1061</v>
      </c>
      <c r="F77" s="194">
        <v>0</v>
      </c>
      <c r="G77" s="72">
        <v>100000</v>
      </c>
      <c r="H77" s="194">
        <v>0</v>
      </c>
      <c r="I77" s="194">
        <v>0</v>
      </c>
      <c r="J77" s="194">
        <v>0</v>
      </c>
      <c r="K77" s="193">
        <f t="shared" si="6"/>
        <v>100000</v>
      </c>
      <c r="L77" s="1081">
        <v>150</v>
      </c>
      <c r="M77" s="1081">
        <v>55</v>
      </c>
      <c r="N77" s="1081">
        <v>70</v>
      </c>
      <c r="O77" s="1081">
        <f t="shared" si="7"/>
        <v>275</v>
      </c>
      <c r="P77" s="415" t="s">
        <v>3144</v>
      </c>
      <c r="Q77" s="415" t="s">
        <v>882</v>
      </c>
      <c r="R77" s="75">
        <v>21551</v>
      </c>
      <c r="S77" s="702" t="s">
        <v>1056</v>
      </c>
      <c r="T77" s="455" t="s">
        <v>1057</v>
      </c>
      <c r="U77" s="40">
        <v>15</v>
      </c>
      <c r="V77" s="40">
        <v>15.1</v>
      </c>
      <c r="W77" s="40" t="s">
        <v>586</v>
      </c>
      <c r="X77" s="702" t="s">
        <v>462</v>
      </c>
      <c r="Y77" s="49" t="s">
        <v>3032</v>
      </c>
      <c r="Z77" s="389"/>
      <c r="AA77" s="207"/>
      <c r="AB77" s="207"/>
      <c r="AC77" s="207"/>
      <c r="AD77" s="207"/>
      <c r="AE77" s="207"/>
      <c r="AF77" s="207"/>
    </row>
    <row r="78" spans="1:32" s="208" customFormat="1" ht="116.25">
      <c r="A78" s="622"/>
      <c r="B78" s="34"/>
      <c r="C78" s="582">
        <v>45</v>
      </c>
      <c r="D78" s="526">
        <v>7</v>
      </c>
      <c r="E78" s="511" t="s">
        <v>1062</v>
      </c>
      <c r="F78" s="194">
        <v>0</v>
      </c>
      <c r="G78" s="72">
        <v>18000</v>
      </c>
      <c r="H78" s="194">
        <v>0</v>
      </c>
      <c r="I78" s="194">
        <v>0</v>
      </c>
      <c r="J78" s="194">
        <v>0</v>
      </c>
      <c r="K78" s="193">
        <f t="shared" si="6"/>
        <v>18000</v>
      </c>
      <c r="L78" s="1081">
        <v>20</v>
      </c>
      <c r="M78" s="1081">
        <v>8</v>
      </c>
      <c r="N78" s="1081">
        <v>0</v>
      </c>
      <c r="O78" s="1081">
        <f t="shared" si="7"/>
        <v>28</v>
      </c>
      <c r="P78" s="415" t="s">
        <v>3144</v>
      </c>
      <c r="Q78" s="415" t="s">
        <v>882</v>
      </c>
      <c r="R78" s="75">
        <v>21763</v>
      </c>
      <c r="S78" s="702" t="s">
        <v>994</v>
      </c>
      <c r="T78" s="455" t="s">
        <v>995</v>
      </c>
      <c r="U78" s="40">
        <v>15</v>
      </c>
      <c r="V78" s="40">
        <v>15.1</v>
      </c>
      <c r="W78" s="40" t="s">
        <v>586</v>
      </c>
      <c r="X78" s="702" t="s">
        <v>462</v>
      </c>
      <c r="Y78" s="49" t="s">
        <v>3032</v>
      </c>
      <c r="Z78" s="389"/>
      <c r="AA78" s="207"/>
      <c r="AB78" s="207"/>
      <c r="AC78" s="207"/>
      <c r="AD78" s="207"/>
      <c r="AE78" s="207"/>
      <c r="AF78" s="207"/>
    </row>
    <row r="79" spans="1:32" s="208" customFormat="1" ht="116.25">
      <c r="A79" s="622"/>
      <c r="B79" s="34"/>
      <c r="C79" s="582">
        <v>46</v>
      </c>
      <c r="D79" s="556">
        <v>8</v>
      </c>
      <c r="E79" s="511" t="s">
        <v>1063</v>
      </c>
      <c r="F79" s="194">
        <v>0</v>
      </c>
      <c r="G79" s="72">
        <v>70000</v>
      </c>
      <c r="H79" s="194">
        <v>0</v>
      </c>
      <c r="I79" s="194">
        <v>0</v>
      </c>
      <c r="J79" s="194">
        <v>0</v>
      </c>
      <c r="K79" s="193">
        <f t="shared" si="6"/>
        <v>70000</v>
      </c>
      <c r="L79" s="159">
        <v>50</v>
      </c>
      <c r="M79" s="159">
        <v>11</v>
      </c>
      <c r="N79" s="159">
        <v>5</v>
      </c>
      <c r="O79" s="159">
        <f t="shared" si="7"/>
        <v>66</v>
      </c>
      <c r="P79" s="415" t="s">
        <v>3144</v>
      </c>
      <c r="Q79" s="415" t="s">
        <v>882</v>
      </c>
      <c r="R79" s="57" t="s">
        <v>1064</v>
      </c>
      <c r="S79" s="57" t="s">
        <v>889</v>
      </c>
      <c r="T79" s="455" t="s">
        <v>890</v>
      </c>
      <c r="U79" s="40">
        <v>15</v>
      </c>
      <c r="V79" s="40">
        <v>15.1</v>
      </c>
      <c r="W79" s="40" t="s">
        <v>586</v>
      </c>
      <c r="X79" s="702" t="s">
        <v>462</v>
      </c>
      <c r="Y79" s="49" t="s">
        <v>3032</v>
      </c>
      <c r="Z79" s="389"/>
      <c r="AA79" s="207"/>
      <c r="AB79" s="207"/>
      <c r="AC79" s="207"/>
      <c r="AD79" s="207"/>
      <c r="AE79" s="207"/>
      <c r="AF79" s="207"/>
    </row>
    <row r="80" spans="1:32" s="208" customFormat="1" ht="116.25">
      <c r="A80" s="622"/>
      <c r="B80" s="34"/>
      <c r="C80" s="766">
        <v>47</v>
      </c>
      <c r="D80" s="526">
        <v>9</v>
      </c>
      <c r="E80" s="511" t="s">
        <v>1065</v>
      </c>
      <c r="F80" s="194">
        <v>0</v>
      </c>
      <c r="G80" s="72">
        <v>150000</v>
      </c>
      <c r="H80" s="194">
        <v>0</v>
      </c>
      <c r="I80" s="194">
        <v>0</v>
      </c>
      <c r="J80" s="194">
        <v>0</v>
      </c>
      <c r="K80" s="193">
        <f t="shared" si="6"/>
        <v>150000</v>
      </c>
      <c r="L80" s="1081">
        <v>0</v>
      </c>
      <c r="M80" s="1081">
        <v>92</v>
      </c>
      <c r="N80" s="1081">
        <v>0</v>
      </c>
      <c r="O80" s="1081">
        <f t="shared" si="7"/>
        <v>92</v>
      </c>
      <c r="P80" s="415" t="s">
        <v>3144</v>
      </c>
      <c r="Q80" s="415" t="s">
        <v>882</v>
      </c>
      <c r="R80" s="75">
        <v>21520</v>
      </c>
      <c r="S80" s="702" t="s">
        <v>1066</v>
      </c>
      <c r="T80" s="455" t="s">
        <v>1067</v>
      </c>
      <c r="U80" s="40">
        <v>15</v>
      </c>
      <c r="V80" s="40">
        <v>15.1</v>
      </c>
      <c r="W80" s="40" t="s">
        <v>586</v>
      </c>
      <c r="X80" s="702" t="s">
        <v>462</v>
      </c>
      <c r="Y80" s="49" t="s">
        <v>3032</v>
      </c>
      <c r="Z80" s="389"/>
      <c r="AA80" s="207"/>
      <c r="AB80" s="207"/>
      <c r="AC80" s="207"/>
      <c r="AD80" s="207"/>
      <c r="AE80" s="207"/>
      <c r="AF80" s="207"/>
    </row>
    <row r="81" spans="1:32" s="208" customFormat="1" ht="116.25">
      <c r="A81" s="622"/>
      <c r="B81" s="34"/>
      <c r="C81" s="582">
        <v>48</v>
      </c>
      <c r="D81" s="627">
        <v>12</v>
      </c>
      <c r="E81" s="482" t="s">
        <v>1072</v>
      </c>
      <c r="F81" s="89">
        <v>0</v>
      </c>
      <c r="G81" s="89">
        <v>0</v>
      </c>
      <c r="H81" s="194">
        <v>0</v>
      </c>
      <c r="I81" s="194">
        <v>0</v>
      </c>
      <c r="J81" s="194">
        <v>0</v>
      </c>
      <c r="K81" s="193">
        <f t="shared" si="6"/>
        <v>0</v>
      </c>
      <c r="L81" s="64">
        <v>25</v>
      </c>
      <c r="M81" s="64">
        <v>5</v>
      </c>
      <c r="N81" s="64">
        <v>3</v>
      </c>
      <c r="O81" s="64">
        <v>33</v>
      </c>
      <c r="P81" s="415" t="s">
        <v>3144</v>
      </c>
      <c r="Q81" s="415" t="s">
        <v>882</v>
      </c>
      <c r="R81" s="57" t="s">
        <v>3602</v>
      </c>
      <c r="S81" s="57" t="s">
        <v>1073</v>
      </c>
      <c r="T81" s="184" t="s">
        <v>1074</v>
      </c>
      <c r="U81" s="40">
        <v>15</v>
      </c>
      <c r="V81" s="40">
        <v>15.1</v>
      </c>
      <c r="W81" s="40" t="s">
        <v>586</v>
      </c>
      <c r="X81" s="702" t="s">
        <v>462</v>
      </c>
      <c r="Y81" s="49" t="s">
        <v>3032</v>
      </c>
      <c r="Z81" s="389"/>
      <c r="AA81" s="239"/>
      <c r="AB81" s="207"/>
      <c r="AC81" s="207"/>
      <c r="AD81" s="207"/>
      <c r="AE81" s="207"/>
      <c r="AF81" s="207"/>
    </row>
    <row r="82" spans="1:32" s="211" customFormat="1" ht="116.25">
      <c r="A82" s="55"/>
      <c r="B82" s="56"/>
      <c r="C82" s="766">
        <v>49</v>
      </c>
      <c r="D82" s="489">
        <v>22</v>
      </c>
      <c r="E82" s="482" t="s">
        <v>1185</v>
      </c>
      <c r="F82" s="1551" t="s">
        <v>525</v>
      </c>
      <c r="G82" s="1551" t="s">
        <v>525</v>
      </c>
      <c r="H82" s="1551" t="s">
        <v>525</v>
      </c>
      <c r="I82" s="1551" t="s">
        <v>525</v>
      </c>
      <c r="J82" s="110">
        <v>20000</v>
      </c>
      <c r="K82" s="110">
        <f t="shared" si="6"/>
        <v>20000</v>
      </c>
      <c r="L82" s="71">
        <v>30</v>
      </c>
      <c r="M82" s="71">
        <v>60</v>
      </c>
      <c r="N82" s="71">
        <v>10</v>
      </c>
      <c r="O82" s="71">
        <v>100</v>
      </c>
      <c r="P82" s="66" t="s">
        <v>1186</v>
      </c>
      <c r="Q82" s="66" t="s">
        <v>1187</v>
      </c>
      <c r="R82" s="234">
        <v>21490</v>
      </c>
      <c r="S82" s="415" t="s">
        <v>1188</v>
      </c>
      <c r="T82" s="57" t="s">
        <v>1189</v>
      </c>
      <c r="U82" s="40">
        <v>15</v>
      </c>
      <c r="V82" s="40">
        <v>15.1</v>
      </c>
      <c r="W82" s="40" t="s">
        <v>586</v>
      </c>
      <c r="X82" s="238"/>
      <c r="Y82" s="415" t="s">
        <v>1078</v>
      </c>
      <c r="AA82" s="210"/>
      <c r="AB82" s="210"/>
      <c r="AC82" s="210"/>
      <c r="AD82" s="210"/>
      <c r="AE82" s="210"/>
      <c r="AF82" s="210"/>
    </row>
    <row r="83" spans="1:32" s="208" customFormat="1" ht="46.5">
      <c r="A83" s="622"/>
      <c r="B83" s="34"/>
      <c r="C83" s="582">
        <v>50</v>
      </c>
      <c r="D83" s="492">
        <v>1</v>
      </c>
      <c r="E83" s="510" t="s">
        <v>3143</v>
      </c>
      <c r="F83" s="193">
        <v>0</v>
      </c>
      <c r="G83" s="113">
        <v>40000</v>
      </c>
      <c r="H83" s="193">
        <v>0</v>
      </c>
      <c r="I83" s="193">
        <v>0</v>
      </c>
      <c r="J83" s="193">
        <v>0</v>
      </c>
      <c r="K83" s="110">
        <v>40000</v>
      </c>
      <c r="L83" s="110"/>
      <c r="M83" s="110"/>
      <c r="N83" s="110"/>
      <c r="O83" s="110"/>
      <c r="P83" s="415"/>
      <c r="Q83" s="415"/>
      <c r="R83" s="184"/>
      <c r="S83" s="57"/>
      <c r="T83" s="184"/>
      <c r="U83" s="40">
        <v>15</v>
      </c>
      <c r="V83" s="40">
        <v>15.1</v>
      </c>
      <c r="W83" s="40" t="s">
        <v>586</v>
      </c>
      <c r="X83" s="57" t="s">
        <v>394</v>
      </c>
      <c r="Y83" s="66" t="s">
        <v>1078</v>
      </c>
      <c r="Z83" s="1386"/>
      <c r="AA83" s="207"/>
      <c r="AB83" s="207"/>
      <c r="AC83" s="207"/>
      <c r="AD83" s="207"/>
      <c r="AE83" s="207"/>
      <c r="AF83" s="207"/>
    </row>
    <row r="84" spans="1:32" s="1231" customFormat="1" ht="112.5">
      <c r="A84" s="1353"/>
      <c r="B84" s="1201"/>
      <c r="C84" s="1354"/>
      <c r="D84" s="1078"/>
      <c r="E84" s="1068" t="s">
        <v>1219</v>
      </c>
      <c r="F84" s="123">
        <v>0</v>
      </c>
      <c r="G84" s="1208">
        <v>20000</v>
      </c>
      <c r="H84" s="123">
        <v>0</v>
      </c>
      <c r="I84" s="123">
        <v>0</v>
      </c>
      <c r="J84" s="123">
        <v>0</v>
      </c>
      <c r="K84" s="1043">
        <v>20000</v>
      </c>
      <c r="L84" s="1043">
        <v>100</v>
      </c>
      <c r="M84" s="1043">
        <v>25</v>
      </c>
      <c r="N84" s="123">
        <v>0</v>
      </c>
      <c r="O84" s="1043">
        <v>125</v>
      </c>
      <c r="P84" s="657" t="s">
        <v>391</v>
      </c>
      <c r="Q84" s="657" t="s">
        <v>882</v>
      </c>
      <c r="R84" s="107" t="s">
        <v>1220</v>
      </c>
      <c r="S84" s="106" t="s">
        <v>1221</v>
      </c>
      <c r="T84" s="107" t="s">
        <v>1222</v>
      </c>
      <c r="U84" s="40">
        <v>15</v>
      </c>
      <c r="V84" s="40">
        <v>15.1</v>
      </c>
      <c r="W84" s="40" t="s">
        <v>586</v>
      </c>
      <c r="X84" s="106" t="s">
        <v>394</v>
      </c>
      <c r="Y84" s="105" t="s">
        <v>1078</v>
      </c>
      <c r="Z84" s="1390"/>
      <c r="AA84" s="1232"/>
      <c r="AB84" s="1232"/>
      <c r="AC84" s="1232"/>
      <c r="AD84" s="1232"/>
      <c r="AE84" s="1232"/>
      <c r="AF84" s="1232"/>
    </row>
    <row r="85" spans="1:32" s="1231" customFormat="1" ht="112.5">
      <c r="A85" s="1353"/>
      <c r="B85" s="1201"/>
      <c r="C85" s="1354"/>
      <c r="D85" s="1355"/>
      <c r="E85" s="1131" t="s">
        <v>1223</v>
      </c>
      <c r="F85" s="123">
        <v>0</v>
      </c>
      <c r="G85" s="1043">
        <v>20000</v>
      </c>
      <c r="H85" s="123">
        <v>0</v>
      </c>
      <c r="I85" s="123">
        <v>0</v>
      </c>
      <c r="J85" s="123">
        <v>0</v>
      </c>
      <c r="K85" s="1043">
        <v>20000</v>
      </c>
      <c r="L85" s="1043">
        <v>100</v>
      </c>
      <c r="M85" s="1043">
        <v>25</v>
      </c>
      <c r="N85" s="1043"/>
      <c r="O85" s="1043">
        <v>125</v>
      </c>
      <c r="P85" s="657" t="s">
        <v>3145</v>
      </c>
      <c r="Q85" s="657" t="s">
        <v>882</v>
      </c>
      <c r="R85" s="107" t="s">
        <v>1224</v>
      </c>
      <c r="S85" s="106" t="s">
        <v>1221</v>
      </c>
      <c r="T85" s="107" t="s">
        <v>1222</v>
      </c>
      <c r="U85" s="40">
        <v>15</v>
      </c>
      <c r="V85" s="40">
        <v>15.1</v>
      </c>
      <c r="W85" s="40" t="s">
        <v>586</v>
      </c>
      <c r="X85" s="106" t="s">
        <v>394</v>
      </c>
      <c r="Y85" s="105" t="s">
        <v>1078</v>
      </c>
      <c r="Z85" s="1390"/>
      <c r="AA85" s="1232"/>
      <c r="AB85" s="1232"/>
      <c r="AC85" s="1232"/>
      <c r="AD85" s="1232"/>
      <c r="AE85" s="1232"/>
      <c r="AF85" s="1232"/>
    </row>
    <row r="86" spans="1:32" s="208" customFormat="1" ht="93">
      <c r="A86" s="622"/>
      <c r="B86" s="34"/>
      <c r="C86" s="582">
        <v>51</v>
      </c>
      <c r="D86" s="498">
        <v>3</v>
      </c>
      <c r="E86" s="550" t="s">
        <v>1225</v>
      </c>
      <c r="F86" s="110"/>
      <c r="G86" s="113">
        <v>60000</v>
      </c>
      <c r="H86" s="193">
        <v>0</v>
      </c>
      <c r="I86" s="193">
        <v>0</v>
      </c>
      <c r="J86" s="193">
        <v>0</v>
      </c>
      <c r="K86" s="110">
        <v>60000</v>
      </c>
      <c r="L86" s="110">
        <v>130</v>
      </c>
      <c r="M86" s="110">
        <v>25</v>
      </c>
      <c r="N86" s="110">
        <v>5</v>
      </c>
      <c r="O86" s="110">
        <v>160</v>
      </c>
      <c r="P86" s="415" t="s">
        <v>240</v>
      </c>
      <c r="Q86" s="415" t="s">
        <v>220</v>
      </c>
      <c r="R86" s="234">
        <v>240909</v>
      </c>
      <c r="S86" s="57" t="s">
        <v>1226</v>
      </c>
      <c r="T86" s="57" t="s">
        <v>1227</v>
      </c>
      <c r="U86" s="40">
        <v>15</v>
      </c>
      <c r="V86" s="40">
        <v>15.1</v>
      </c>
      <c r="W86" s="40" t="s">
        <v>586</v>
      </c>
      <c r="X86" s="57" t="s">
        <v>394</v>
      </c>
      <c r="Y86" s="66" t="s">
        <v>1078</v>
      </c>
      <c r="Z86" s="1386"/>
      <c r="AA86" s="207"/>
      <c r="AB86" s="207"/>
      <c r="AC86" s="207"/>
      <c r="AD86" s="207"/>
      <c r="AE86" s="207"/>
      <c r="AF86" s="207"/>
    </row>
    <row r="87" spans="1:32" s="208" customFormat="1" ht="116.25">
      <c r="A87" s="622"/>
      <c r="B87" s="34"/>
      <c r="C87" s="582">
        <v>52</v>
      </c>
      <c r="D87" s="498">
        <v>4</v>
      </c>
      <c r="E87" s="531" t="s">
        <v>1228</v>
      </c>
      <c r="F87" s="193">
        <v>0</v>
      </c>
      <c r="G87" s="113">
        <v>30000</v>
      </c>
      <c r="H87" s="193">
        <v>0</v>
      </c>
      <c r="I87" s="193">
        <v>0</v>
      </c>
      <c r="J87" s="193">
        <v>0</v>
      </c>
      <c r="K87" s="110">
        <v>30000</v>
      </c>
      <c r="L87" s="110">
        <v>20</v>
      </c>
      <c r="M87" s="71">
        <v>18</v>
      </c>
      <c r="N87" s="110">
        <v>0</v>
      </c>
      <c r="O87" s="110">
        <v>38</v>
      </c>
      <c r="P87" s="415" t="s">
        <v>1229</v>
      </c>
      <c r="Q87" s="415" t="s">
        <v>303</v>
      </c>
      <c r="R87" s="57" t="s">
        <v>1230</v>
      </c>
      <c r="S87" s="57" t="s">
        <v>1231</v>
      </c>
      <c r="T87" s="57" t="s">
        <v>1232</v>
      </c>
      <c r="U87" s="40">
        <v>15</v>
      </c>
      <c r="V87" s="40">
        <v>15.1</v>
      </c>
      <c r="W87" s="40" t="s">
        <v>586</v>
      </c>
      <c r="X87" s="57" t="s">
        <v>394</v>
      </c>
      <c r="Y87" s="66" t="s">
        <v>1078</v>
      </c>
      <c r="Z87" s="1386"/>
      <c r="AA87" s="207"/>
      <c r="AB87" s="207"/>
      <c r="AC87" s="207"/>
      <c r="AD87" s="207"/>
      <c r="AE87" s="207"/>
      <c r="AF87" s="207"/>
    </row>
    <row r="88" spans="1:32" s="208" customFormat="1" ht="131.25" customHeight="1">
      <c r="A88" s="622"/>
      <c r="B88" s="34"/>
      <c r="C88" s="582">
        <v>53</v>
      </c>
      <c r="D88" s="498">
        <v>2</v>
      </c>
      <c r="E88" s="531" t="s">
        <v>2950</v>
      </c>
      <c r="F88" s="193">
        <v>0</v>
      </c>
      <c r="G88" s="113">
        <v>20000</v>
      </c>
      <c r="H88" s="193">
        <v>0</v>
      </c>
      <c r="I88" s="193">
        <v>0</v>
      </c>
      <c r="J88" s="193">
        <v>0</v>
      </c>
      <c r="K88" s="110">
        <f t="shared" ref="K88:K116" si="8">SUM(F88,G88,H88,I88,J88)</f>
        <v>20000</v>
      </c>
      <c r="L88" s="110">
        <v>40</v>
      </c>
      <c r="M88" s="110">
        <v>5</v>
      </c>
      <c r="N88" s="110">
        <v>0</v>
      </c>
      <c r="O88" s="110">
        <v>45</v>
      </c>
      <c r="P88" s="49" t="s">
        <v>3145</v>
      </c>
      <c r="Q88" s="49" t="s">
        <v>1235</v>
      </c>
      <c r="R88" s="234">
        <v>21582</v>
      </c>
      <c r="S88" s="66" t="s">
        <v>2951</v>
      </c>
      <c r="T88" s="66" t="s">
        <v>2952</v>
      </c>
      <c r="U88" s="40">
        <v>15</v>
      </c>
      <c r="V88" s="40">
        <v>15.1</v>
      </c>
      <c r="W88" s="40" t="s">
        <v>586</v>
      </c>
      <c r="X88" s="1356" t="s">
        <v>394</v>
      </c>
      <c r="Y88" s="66" t="s">
        <v>1078</v>
      </c>
      <c r="Z88" s="1386"/>
      <c r="AA88" s="207"/>
      <c r="AB88" s="207"/>
      <c r="AC88" s="207"/>
      <c r="AD88" s="207"/>
      <c r="AE88" s="207"/>
      <c r="AF88" s="207"/>
    </row>
    <row r="89" spans="1:32" s="208" customFormat="1" ht="123.75" customHeight="1">
      <c r="A89" s="622"/>
      <c r="B89" s="34"/>
      <c r="C89" s="582">
        <v>54</v>
      </c>
      <c r="D89" s="492">
        <v>1</v>
      </c>
      <c r="E89" s="606" t="s">
        <v>1336</v>
      </c>
      <c r="F89" s="54">
        <v>0</v>
      </c>
      <c r="G89" s="172">
        <v>60000</v>
      </c>
      <c r="H89" s="54">
        <v>0</v>
      </c>
      <c r="I89" s="54">
        <v>0</v>
      </c>
      <c r="J89" s="54">
        <v>0</v>
      </c>
      <c r="K89" s="54">
        <f t="shared" si="8"/>
        <v>60000</v>
      </c>
      <c r="L89" s="54">
        <v>50</v>
      </c>
      <c r="M89" s="54">
        <v>2</v>
      </c>
      <c r="N89" s="54">
        <v>0</v>
      </c>
      <c r="O89" s="54">
        <v>52</v>
      </c>
      <c r="P89" s="416" t="s">
        <v>3145</v>
      </c>
      <c r="Q89" s="416" t="s">
        <v>882</v>
      </c>
      <c r="R89" s="50">
        <v>21610</v>
      </c>
      <c r="S89" s="40" t="s">
        <v>1337</v>
      </c>
      <c r="T89" s="40"/>
      <c r="U89" s="40">
        <v>15</v>
      </c>
      <c r="V89" s="40">
        <v>15.1</v>
      </c>
      <c r="W89" s="40" t="s">
        <v>586</v>
      </c>
      <c r="X89" s="40" t="s">
        <v>462</v>
      </c>
      <c r="Y89" s="49" t="s">
        <v>1245</v>
      </c>
      <c r="Z89" s="1386"/>
      <c r="AA89" s="207"/>
      <c r="AB89" s="207"/>
      <c r="AC89" s="207"/>
      <c r="AD89" s="207"/>
      <c r="AE89" s="207"/>
      <c r="AF89" s="207"/>
    </row>
    <row r="90" spans="1:32" s="208" customFormat="1" ht="116.25">
      <c r="A90" s="622"/>
      <c r="B90" s="34"/>
      <c r="C90" s="582">
        <v>55</v>
      </c>
      <c r="D90" s="492">
        <v>2</v>
      </c>
      <c r="E90" s="547" t="s">
        <v>1338</v>
      </c>
      <c r="F90" s="54">
        <v>0</v>
      </c>
      <c r="G90" s="113">
        <v>30000</v>
      </c>
      <c r="H90" s="54">
        <v>0</v>
      </c>
      <c r="I90" s="54">
        <v>0</v>
      </c>
      <c r="J90" s="54">
        <v>0</v>
      </c>
      <c r="K90" s="54">
        <f t="shared" si="8"/>
        <v>30000</v>
      </c>
      <c r="L90" s="54">
        <v>40</v>
      </c>
      <c r="M90" s="54">
        <v>3</v>
      </c>
      <c r="N90" s="54">
        <v>7</v>
      </c>
      <c r="O90" s="54">
        <v>50</v>
      </c>
      <c r="P90" s="416" t="s">
        <v>3145</v>
      </c>
      <c r="Q90" s="416" t="s">
        <v>882</v>
      </c>
      <c r="R90" s="50">
        <v>21520</v>
      </c>
      <c r="S90" s="40" t="s">
        <v>1339</v>
      </c>
      <c r="T90" s="40"/>
      <c r="U90" s="40">
        <v>15</v>
      </c>
      <c r="V90" s="40">
        <v>15.1</v>
      </c>
      <c r="W90" s="40" t="s">
        <v>586</v>
      </c>
      <c r="X90" s="40" t="s">
        <v>462</v>
      </c>
      <c r="Y90" s="49" t="s">
        <v>1245</v>
      </c>
      <c r="Z90" s="1386"/>
      <c r="AA90" s="207"/>
      <c r="AB90" s="207"/>
      <c r="AC90" s="207"/>
      <c r="AD90" s="207"/>
      <c r="AE90" s="207"/>
      <c r="AF90" s="207"/>
    </row>
    <row r="91" spans="1:32" s="208" customFormat="1" ht="116.25">
      <c r="A91" s="622"/>
      <c r="B91" s="34"/>
      <c r="C91" s="582">
        <v>56</v>
      </c>
      <c r="D91" s="492">
        <v>3</v>
      </c>
      <c r="E91" s="547" t="s">
        <v>1340</v>
      </c>
      <c r="F91" s="54">
        <v>0</v>
      </c>
      <c r="G91" s="113">
        <v>50000</v>
      </c>
      <c r="H91" s="54">
        <v>0</v>
      </c>
      <c r="I91" s="54">
        <v>0</v>
      </c>
      <c r="J91" s="54">
        <v>0</v>
      </c>
      <c r="K91" s="54">
        <f t="shared" si="8"/>
        <v>50000</v>
      </c>
      <c r="L91" s="54">
        <v>90</v>
      </c>
      <c r="M91" s="54">
        <v>10</v>
      </c>
      <c r="N91" s="54">
        <v>0</v>
      </c>
      <c r="O91" s="54">
        <v>100</v>
      </c>
      <c r="P91" s="416" t="s">
        <v>3144</v>
      </c>
      <c r="Q91" s="416" t="s">
        <v>882</v>
      </c>
      <c r="R91" s="50">
        <v>21551</v>
      </c>
      <c r="S91" s="40" t="s">
        <v>1341</v>
      </c>
      <c r="T91" s="40" t="s">
        <v>1342</v>
      </c>
      <c r="U91" s="40">
        <v>15</v>
      </c>
      <c r="V91" s="40">
        <v>15.1</v>
      </c>
      <c r="W91" s="40" t="s">
        <v>586</v>
      </c>
      <c r="X91" s="40" t="s">
        <v>462</v>
      </c>
      <c r="Y91" s="49" t="s">
        <v>1245</v>
      </c>
      <c r="Z91" s="1386"/>
      <c r="AA91" s="207"/>
      <c r="AB91" s="207"/>
      <c r="AC91" s="207"/>
      <c r="AD91" s="207"/>
      <c r="AE91" s="207"/>
      <c r="AF91" s="207"/>
    </row>
    <row r="92" spans="1:32" s="208" customFormat="1" ht="116.25">
      <c r="A92" s="622"/>
      <c r="B92" s="34"/>
      <c r="C92" s="582">
        <v>57</v>
      </c>
      <c r="D92" s="492">
        <v>4</v>
      </c>
      <c r="E92" s="608" t="s">
        <v>1343</v>
      </c>
      <c r="F92" s="54">
        <v>0</v>
      </c>
      <c r="G92" s="113">
        <v>30000</v>
      </c>
      <c r="H92" s="54">
        <v>0</v>
      </c>
      <c r="I92" s="54">
        <v>0</v>
      </c>
      <c r="J92" s="54">
        <v>0</v>
      </c>
      <c r="K92" s="54">
        <f t="shared" si="8"/>
        <v>30000</v>
      </c>
      <c r="L92" s="54">
        <v>80</v>
      </c>
      <c r="M92" s="54">
        <v>0</v>
      </c>
      <c r="N92" s="54">
        <v>0</v>
      </c>
      <c r="O92" s="54">
        <v>80</v>
      </c>
      <c r="P92" s="416" t="s">
        <v>3145</v>
      </c>
      <c r="Q92" s="416" t="s">
        <v>882</v>
      </c>
      <c r="R92" s="50">
        <v>21610</v>
      </c>
      <c r="S92" s="40" t="s">
        <v>1243</v>
      </c>
      <c r="T92" s="40"/>
      <c r="U92" s="40">
        <v>15</v>
      </c>
      <c r="V92" s="40">
        <v>15.1</v>
      </c>
      <c r="W92" s="40" t="s">
        <v>586</v>
      </c>
      <c r="X92" s="40" t="s">
        <v>462</v>
      </c>
      <c r="Y92" s="49" t="s">
        <v>1245</v>
      </c>
      <c r="Z92" s="1386"/>
      <c r="AA92" s="207"/>
      <c r="AB92" s="207"/>
      <c r="AC92" s="207"/>
      <c r="AD92" s="207"/>
      <c r="AE92" s="207"/>
      <c r="AF92" s="207"/>
    </row>
    <row r="93" spans="1:32" s="208" customFormat="1" ht="116.25">
      <c r="A93" s="622"/>
      <c r="B93" s="34"/>
      <c r="C93" s="582">
        <v>58</v>
      </c>
      <c r="D93" s="492">
        <v>5</v>
      </c>
      <c r="E93" s="608" t="s">
        <v>1344</v>
      </c>
      <c r="F93" s="54">
        <v>0</v>
      </c>
      <c r="G93" s="113">
        <v>40000</v>
      </c>
      <c r="H93" s="54">
        <v>0</v>
      </c>
      <c r="I93" s="54">
        <v>0</v>
      </c>
      <c r="J93" s="54">
        <v>0</v>
      </c>
      <c r="K93" s="54">
        <f t="shared" si="8"/>
        <v>40000</v>
      </c>
      <c r="L93" s="54">
        <v>50</v>
      </c>
      <c r="M93" s="54">
        <v>3</v>
      </c>
      <c r="N93" s="54">
        <v>0</v>
      </c>
      <c r="O93" s="54">
        <v>53</v>
      </c>
      <c r="P93" s="416" t="s">
        <v>3145</v>
      </c>
      <c r="Q93" s="416" t="s">
        <v>882</v>
      </c>
      <c r="R93" s="50">
        <v>21582</v>
      </c>
      <c r="S93" s="40" t="s">
        <v>1253</v>
      </c>
      <c r="T93" s="40"/>
      <c r="U93" s="40">
        <v>15</v>
      </c>
      <c r="V93" s="40">
        <v>15.1</v>
      </c>
      <c r="W93" s="40" t="s">
        <v>586</v>
      </c>
      <c r="X93" s="40" t="s">
        <v>462</v>
      </c>
      <c r="Y93" s="49" t="s">
        <v>1245</v>
      </c>
      <c r="Z93" s="1386"/>
      <c r="AA93" s="207"/>
      <c r="AB93" s="207"/>
      <c r="AC93" s="207"/>
      <c r="AD93" s="207"/>
      <c r="AE93" s="207"/>
      <c r="AF93" s="207"/>
    </row>
    <row r="94" spans="1:32" s="208" customFormat="1" ht="116.25">
      <c r="A94" s="622"/>
      <c r="B94" s="34"/>
      <c r="C94" s="582">
        <v>59</v>
      </c>
      <c r="D94" s="492">
        <v>8</v>
      </c>
      <c r="E94" s="389" t="s">
        <v>1347</v>
      </c>
      <c r="F94" s="193">
        <v>10000</v>
      </c>
      <c r="G94" s="54">
        <v>0</v>
      </c>
      <c r="H94" s="54">
        <v>0</v>
      </c>
      <c r="I94" s="54">
        <v>0</v>
      </c>
      <c r="J94" s="54">
        <v>0</v>
      </c>
      <c r="K94" s="54">
        <f t="shared" si="8"/>
        <v>10000</v>
      </c>
      <c r="L94" s="54">
        <v>0</v>
      </c>
      <c r="M94" s="54">
        <v>50</v>
      </c>
      <c r="N94" s="54">
        <v>0</v>
      </c>
      <c r="O94" s="54">
        <v>50</v>
      </c>
      <c r="P94" s="416" t="s">
        <v>3145</v>
      </c>
      <c r="Q94" s="416" t="s">
        <v>882</v>
      </c>
      <c r="R94" s="50">
        <v>21582</v>
      </c>
      <c r="S94" s="40" t="s">
        <v>1341</v>
      </c>
      <c r="T94" s="40" t="s">
        <v>1342</v>
      </c>
      <c r="U94" s="40">
        <v>15</v>
      </c>
      <c r="V94" s="40">
        <v>15.1</v>
      </c>
      <c r="W94" s="40" t="s">
        <v>586</v>
      </c>
      <c r="X94" s="40" t="s">
        <v>462</v>
      </c>
      <c r="Y94" s="49" t="s">
        <v>1245</v>
      </c>
      <c r="Z94" s="1386"/>
      <c r="AA94" s="207"/>
      <c r="AB94" s="207"/>
      <c r="AC94" s="207"/>
      <c r="AD94" s="207"/>
      <c r="AE94" s="207"/>
      <c r="AF94" s="207"/>
    </row>
    <row r="95" spans="1:32" s="208" customFormat="1" ht="116.25">
      <c r="A95" s="622"/>
      <c r="B95" s="34"/>
      <c r="C95" s="582">
        <v>60</v>
      </c>
      <c r="D95" s="507">
        <v>1</v>
      </c>
      <c r="E95" s="389" t="s">
        <v>1348</v>
      </c>
      <c r="F95" s="54">
        <v>0</v>
      </c>
      <c r="G95" s="54">
        <v>0</v>
      </c>
      <c r="H95" s="54">
        <v>0</v>
      </c>
      <c r="I95" s="54">
        <v>0</v>
      </c>
      <c r="J95" s="54">
        <v>50000</v>
      </c>
      <c r="K95" s="54">
        <f t="shared" si="8"/>
        <v>50000</v>
      </c>
      <c r="L95" s="54">
        <v>4</v>
      </c>
      <c r="M95" s="54">
        <v>56</v>
      </c>
      <c r="N95" s="54">
        <v>0</v>
      </c>
      <c r="O95" s="54">
        <v>60</v>
      </c>
      <c r="P95" s="416" t="s">
        <v>3145</v>
      </c>
      <c r="Q95" s="416" t="s">
        <v>882</v>
      </c>
      <c r="R95" s="50">
        <v>21732</v>
      </c>
      <c r="S95" s="40" t="s">
        <v>1349</v>
      </c>
      <c r="T95" s="40"/>
      <c r="U95" s="40">
        <v>15</v>
      </c>
      <c r="V95" s="40">
        <v>15.1</v>
      </c>
      <c r="W95" s="40" t="s">
        <v>586</v>
      </c>
      <c r="X95" s="40" t="s">
        <v>462</v>
      </c>
      <c r="Y95" s="49" t="s">
        <v>1245</v>
      </c>
      <c r="Z95" s="1386"/>
      <c r="AA95" s="207"/>
      <c r="AB95" s="207"/>
      <c r="AC95" s="207"/>
      <c r="AD95" s="207"/>
      <c r="AE95" s="207"/>
      <c r="AF95" s="207"/>
    </row>
    <row r="96" spans="1:32" s="208" customFormat="1" ht="116.25">
      <c r="A96" s="622"/>
      <c r="B96" s="34"/>
      <c r="C96" s="582">
        <v>61</v>
      </c>
      <c r="D96" s="507">
        <v>2</v>
      </c>
      <c r="E96" s="389" t="s">
        <v>1350</v>
      </c>
      <c r="F96" s="54">
        <v>0</v>
      </c>
      <c r="G96" s="54">
        <v>0</v>
      </c>
      <c r="H96" s="54">
        <v>0</v>
      </c>
      <c r="I96" s="54">
        <v>0</v>
      </c>
      <c r="J96" s="54">
        <v>40000</v>
      </c>
      <c r="K96" s="54">
        <f t="shared" si="8"/>
        <v>40000</v>
      </c>
      <c r="L96" s="54">
        <v>70</v>
      </c>
      <c r="M96" s="54">
        <v>10</v>
      </c>
      <c r="N96" s="54">
        <v>0</v>
      </c>
      <c r="O96" s="54">
        <v>80</v>
      </c>
      <c r="P96" s="416" t="s">
        <v>3145</v>
      </c>
      <c r="Q96" s="416" t="s">
        <v>882</v>
      </c>
      <c r="R96" s="50">
        <v>21551</v>
      </c>
      <c r="S96" s="40" t="s">
        <v>1280</v>
      </c>
      <c r="T96" s="40"/>
      <c r="U96" s="40">
        <v>15</v>
      </c>
      <c r="V96" s="40">
        <v>15.1</v>
      </c>
      <c r="W96" s="40" t="s">
        <v>586</v>
      </c>
      <c r="X96" s="40" t="s">
        <v>462</v>
      </c>
      <c r="Y96" s="49" t="s">
        <v>1245</v>
      </c>
      <c r="Z96" s="1386"/>
      <c r="AA96" s="207"/>
      <c r="AB96" s="207"/>
      <c r="AC96" s="207"/>
      <c r="AD96" s="207"/>
      <c r="AE96" s="207"/>
      <c r="AF96" s="207"/>
    </row>
    <row r="97" spans="1:32" s="208" customFormat="1">
      <c r="A97" s="622"/>
      <c r="B97" s="34"/>
      <c r="C97" s="648"/>
      <c r="D97" s="661"/>
      <c r="E97" s="609" t="s">
        <v>1408</v>
      </c>
      <c r="F97" s="120">
        <f>SUM(F98:F111)</f>
        <v>0</v>
      </c>
      <c r="G97" s="120">
        <f>SUM(G98,G103,G109,G110,G111)</f>
        <v>720000</v>
      </c>
      <c r="H97" s="120">
        <f>SUM(H98:H111)</f>
        <v>0</v>
      </c>
      <c r="I97" s="120">
        <f>SUM(I98:I111)</f>
        <v>0</v>
      </c>
      <c r="J97" s="120">
        <f>SUM(J98:J111)</f>
        <v>0</v>
      </c>
      <c r="K97" s="1357">
        <f t="shared" si="8"/>
        <v>720000</v>
      </c>
      <c r="L97" s="1358"/>
      <c r="M97" s="1358"/>
      <c r="N97" s="1358"/>
      <c r="O97" s="1358"/>
      <c r="P97" s="1359"/>
      <c r="Q97" s="1359"/>
      <c r="R97" s="1360"/>
      <c r="S97" s="1360"/>
      <c r="T97" s="1360"/>
      <c r="U97" s="1360"/>
      <c r="V97" s="1360"/>
      <c r="W97" s="1360"/>
      <c r="X97" s="1493"/>
      <c r="Y97" s="1687"/>
      <c r="Z97" s="1391"/>
      <c r="AA97" s="207"/>
      <c r="AB97" s="207"/>
      <c r="AC97" s="207"/>
      <c r="AD97" s="207"/>
      <c r="AE97" s="207"/>
      <c r="AF97" s="207"/>
    </row>
    <row r="98" spans="1:32" s="208" customFormat="1" ht="46.5">
      <c r="A98" s="622"/>
      <c r="B98" s="34"/>
      <c r="C98" s="582">
        <v>62</v>
      </c>
      <c r="D98" s="498">
        <v>1</v>
      </c>
      <c r="E98" s="608" t="s">
        <v>1409</v>
      </c>
      <c r="F98" s="54">
        <v>0</v>
      </c>
      <c r="G98" s="93">
        <v>150000</v>
      </c>
      <c r="H98" s="54">
        <v>0</v>
      </c>
      <c r="I98" s="54">
        <v>0</v>
      </c>
      <c r="J98" s="54">
        <v>0</v>
      </c>
      <c r="K98" s="1141">
        <f t="shared" si="8"/>
        <v>150000</v>
      </c>
      <c r="L98" s="54"/>
      <c r="M98" s="54"/>
      <c r="N98" s="54"/>
      <c r="O98" s="54"/>
      <c r="P98" s="166"/>
      <c r="Q98" s="166"/>
      <c r="R98" s="86"/>
      <c r="S98" s="702" t="s">
        <v>1375</v>
      </c>
      <c r="T98" s="40" t="s">
        <v>1376</v>
      </c>
      <c r="U98" s="40">
        <v>15</v>
      </c>
      <c r="V98" s="40">
        <v>15.1</v>
      </c>
      <c r="W98" s="40" t="s">
        <v>586</v>
      </c>
      <c r="X98" s="40" t="s">
        <v>462</v>
      </c>
      <c r="Y98" s="49" t="s">
        <v>1367</v>
      </c>
      <c r="Z98" s="659"/>
      <c r="AA98" s="207"/>
      <c r="AB98" s="207"/>
      <c r="AC98" s="207"/>
      <c r="AD98" s="207"/>
      <c r="AE98" s="207"/>
      <c r="AF98" s="207"/>
    </row>
    <row r="99" spans="1:32" s="1231" customFormat="1" ht="119.25" customHeight="1">
      <c r="A99" s="1353"/>
      <c r="B99" s="1201"/>
      <c r="C99" s="1354"/>
      <c r="D99" s="1078"/>
      <c r="E99" s="1361" t="s">
        <v>1410</v>
      </c>
      <c r="F99" s="54">
        <v>0</v>
      </c>
      <c r="G99" s="1261">
        <v>4000</v>
      </c>
      <c r="H99" s="54">
        <v>0</v>
      </c>
      <c r="I99" s="54">
        <v>0</v>
      </c>
      <c r="J99" s="54">
        <v>0</v>
      </c>
      <c r="K99" s="1190">
        <f t="shared" si="8"/>
        <v>4000</v>
      </c>
      <c r="L99" s="1294">
        <v>20</v>
      </c>
      <c r="M99" s="1294">
        <v>10</v>
      </c>
      <c r="N99" s="1294">
        <v>0</v>
      </c>
      <c r="O99" s="1294">
        <f>SUM(L99:N99)</f>
        <v>30</v>
      </c>
      <c r="P99" s="1362" t="s">
        <v>3147</v>
      </c>
      <c r="Q99" s="1362" t="s">
        <v>3265</v>
      </c>
      <c r="R99" s="660">
        <v>21459</v>
      </c>
      <c r="S99" s="656"/>
      <c r="T99" s="1122"/>
      <c r="U99" s="40">
        <v>15</v>
      </c>
      <c r="V99" s="40">
        <v>15.1</v>
      </c>
      <c r="W99" s="40" t="s">
        <v>586</v>
      </c>
      <c r="X99" s="656" t="s">
        <v>462</v>
      </c>
      <c r="Y99" s="77" t="s">
        <v>1367</v>
      </c>
      <c r="Z99" s="1392"/>
      <c r="AA99" s="1232"/>
      <c r="AB99" s="1232"/>
      <c r="AC99" s="1232"/>
      <c r="AD99" s="1232"/>
      <c r="AE99" s="1232"/>
      <c r="AF99" s="1232"/>
    </row>
    <row r="100" spans="1:32" s="1231" customFormat="1" ht="112.5">
      <c r="A100" s="1353"/>
      <c r="B100" s="1201"/>
      <c r="C100" s="1354"/>
      <c r="D100" s="1078"/>
      <c r="E100" s="1361" t="s">
        <v>1411</v>
      </c>
      <c r="F100" s="54">
        <v>0</v>
      </c>
      <c r="G100" s="1261">
        <v>82000</v>
      </c>
      <c r="H100" s="54">
        <v>0</v>
      </c>
      <c r="I100" s="54">
        <v>0</v>
      </c>
      <c r="J100" s="54">
        <v>0</v>
      </c>
      <c r="K100" s="1190">
        <f t="shared" si="8"/>
        <v>82000</v>
      </c>
      <c r="L100" s="1294">
        <v>300</v>
      </c>
      <c r="M100" s="1294">
        <v>100</v>
      </c>
      <c r="N100" s="1294">
        <v>0</v>
      </c>
      <c r="O100" s="1294">
        <f>SUM(L100:N100)</f>
        <v>400</v>
      </c>
      <c r="P100" s="1362" t="s">
        <v>3147</v>
      </c>
      <c r="Q100" s="1362" t="s">
        <v>3265</v>
      </c>
      <c r="R100" s="660">
        <v>21520</v>
      </c>
      <c r="S100" s="656"/>
      <c r="T100" s="1122"/>
      <c r="U100" s="40">
        <v>15</v>
      </c>
      <c r="V100" s="40">
        <v>15.1</v>
      </c>
      <c r="W100" s="40" t="s">
        <v>586</v>
      </c>
      <c r="X100" s="656" t="s">
        <v>462</v>
      </c>
      <c r="Y100" s="77" t="s">
        <v>1367</v>
      </c>
      <c r="Z100" s="1392"/>
      <c r="AA100" s="1232"/>
      <c r="AB100" s="1232"/>
      <c r="AC100" s="1232"/>
      <c r="AD100" s="1232"/>
      <c r="AE100" s="1232"/>
      <c r="AF100" s="1232"/>
    </row>
    <row r="101" spans="1:32" s="1231" customFormat="1" ht="112.5">
      <c r="A101" s="1353"/>
      <c r="B101" s="1201"/>
      <c r="C101" s="1354"/>
      <c r="D101" s="1078"/>
      <c r="E101" s="1361" t="s">
        <v>1412</v>
      </c>
      <c r="F101" s="54">
        <v>0</v>
      </c>
      <c r="G101" s="1261">
        <v>12000</v>
      </c>
      <c r="H101" s="54">
        <v>0</v>
      </c>
      <c r="I101" s="54">
        <v>0</v>
      </c>
      <c r="J101" s="54">
        <v>0</v>
      </c>
      <c r="K101" s="1190">
        <f t="shared" si="8"/>
        <v>12000</v>
      </c>
      <c r="L101" s="1294">
        <v>70</v>
      </c>
      <c r="M101" s="1294">
        <v>30</v>
      </c>
      <c r="N101" s="1294">
        <v>0</v>
      </c>
      <c r="O101" s="1294">
        <f>SUM(L101:N101)</f>
        <v>100</v>
      </c>
      <c r="P101" s="1362" t="s">
        <v>3145</v>
      </c>
      <c r="Q101" s="1362" t="s">
        <v>3265</v>
      </c>
      <c r="R101" s="660">
        <v>21520</v>
      </c>
      <c r="S101" s="656"/>
      <c r="T101" s="1122"/>
      <c r="U101" s="40">
        <v>15</v>
      </c>
      <c r="V101" s="40">
        <v>15.1</v>
      </c>
      <c r="W101" s="40" t="s">
        <v>586</v>
      </c>
      <c r="X101" s="656" t="s">
        <v>462</v>
      </c>
      <c r="Y101" s="77" t="s">
        <v>1367</v>
      </c>
      <c r="Z101" s="1392"/>
      <c r="AA101" s="1232"/>
      <c r="AB101" s="1232"/>
      <c r="AC101" s="1232"/>
      <c r="AD101" s="1232"/>
      <c r="AE101" s="1232"/>
      <c r="AF101" s="1232"/>
    </row>
    <row r="102" spans="1:32" s="1231" customFormat="1" ht="112.5">
      <c r="A102" s="1353"/>
      <c r="B102" s="1201"/>
      <c r="C102" s="1354"/>
      <c r="D102" s="1078"/>
      <c r="E102" s="1361" t="s">
        <v>1413</v>
      </c>
      <c r="F102" s="54">
        <v>0</v>
      </c>
      <c r="G102" s="1261">
        <v>52000</v>
      </c>
      <c r="H102" s="54">
        <v>0</v>
      </c>
      <c r="I102" s="54">
        <v>0</v>
      </c>
      <c r="J102" s="54">
        <v>0</v>
      </c>
      <c r="K102" s="1190">
        <f t="shared" si="8"/>
        <v>52000</v>
      </c>
      <c r="L102" s="1294">
        <v>300</v>
      </c>
      <c r="M102" s="1294">
        <v>100</v>
      </c>
      <c r="N102" s="1294">
        <v>0</v>
      </c>
      <c r="O102" s="1294">
        <f>SUM(L102:N102)</f>
        <v>400</v>
      </c>
      <c r="P102" s="1362" t="s">
        <v>3147</v>
      </c>
      <c r="Q102" s="1362" t="s">
        <v>3265</v>
      </c>
      <c r="R102" s="660">
        <v>21763</v>
      </c>
      <c r="S102" s="656"/>
      <c r="T102" s="1122"/>
      <c r="U102" s="40">
        <v>15</v>
      </c>
      <c r="V102" s="40">
        <v>15.1</v>
      </c>
      <c r="W102" s="40" t="s">
        <v>586</v>
      </c>
      <c r="X102" s="656" t="s">
        <v>462</v>
      </c>
      <c r="Y102" s="77" t="s">
        <v>1367</v>
      </c>
      <c r="Z102" s="1392"/>
      <c r="AA102" s="1232"/>
      <c r="AB102" s="1232"/>
      <c r="AC102" s="1232"/>
      <c r="AD102" s="1232"/>
      <c r="AE102" s="1232"/>
      <c r="AF102" s="1232"/>
    </row>
    <row r="103" spans="1:32" s="208" customFormat="1" ht="46.5">
      <c r="A103" s="622"/>
      <c r="B103" s="34"/>
      <c r="C103" s="582">
        <v>63</v>
      </c>
      <c r="D103" s="498">
        <v>2</v>
      </c>
      <c r="E103" s="608" t="s">
        <v>1414</v>
      </c>
      <c r="F103" s="54">
        <v>0</v>
      </c>
      <c r="G103" s="93">
        <v>150000</v>
      </c>
      <c r="H103" s="54">
        <v>0</v>
      </c>
      <c r="I103" s="54">
        <v>0</v>
      </c>
      <c r="J103" s="54">
        <v>0</v>
      </c>
      <c r="K103" s="1141">
        <f t="shared" si="8"/>
        <v>150000</v>
      </c>
      <c r="L103" s="54"/>
      <c r="M103" s="54"/>
      <c r="N103" s="54"/>
      <c r="O103" s="54"/>
      <c r="P103" s="166"/>
      <c r="Q103" s="166"/>
      <c r="R103" s="86"/>
      <c r="S103" s="702" t="s">
        <v>1391</v>
      </c>
      <c r="T103" s="40" t="s">
        <v>1392</v>
      </c>
      <c r="U103" s="40">
        <v>15</v>
      </c>
      <c r="V103" s="40">
        <v>15.1</v>
      </c>
      <c r="W103" s="40" t="s">
        <v>586</v>
      </c>
      <c r="X103" s="40" t="s">
        <v>462</v>
      </c>
      <c r="Y103" s="49" t="s">
        <v>1367</v>
      </c>
      <c r="Z103" s="659"/>
      <c r="AA103" s="207"/>
      <c r="AB103" s="207"/>
      <c r="AC103" s="207"/>
      <c r="AD103" s="207"/>
      <c r="AE103" s="207"/>
      <c r="AF103" s="207"/>
    </row>
    <row r="104" spans="1:32" s="1231" customFormat="1" ht="112.5">
      <c r="A104" s="1353"/>
      <c r="B104" s="1201"/>
      <c r="C104" s="1363"/>
      <c r="D104" s="1078"/>
      <c r="E104" s="1361" t="s">
        <v>1415</v>
      </c>
      <c r="F104" s="54">
        <v>0</v>
      </c>
      <c r="G104" s="1261">
        <v>60000</v>
      </c>
      <c r="H104" s="54">
        <v>0</v>
      </c>
      <c r="I104" s="54">
        <v>0</v>
      </c>
      <c r="J104" s="54">
        <v>0</v>
      </c>
      <c r="K104" s="1190">
        <f t="shared" si="8"/>
        <v>60000</v>
      </c>
      <c r="L104" s="1294">
        <v>100</v>
      </c>
      <c r="M104" s="1294">
        <v>50</v>
      </c>
      <c r="N104" s="1294">
        <v>50</v>
      </c>
      <c r="O104" s="1294">
        <f t="shared" ref="O104:O111" si="9">SUM(L104:N104)</f>
        <v>200</v>
      </c>
      <c r="P104" s="1362" t="s">
        <v>3147</v>
      </c>
      <c r="Q104" s="1362" t="s">
        <v>3265</v>
      </c>
      <c r="R104" s="660">
        <v>21551</v>
      </c>
      <c r="S104" s="656"/>
      <c r="T104" s="1122"/>
      <c r="U104" s="40">
        <v>15</v>
      </c>
      <c r="V104" s="40">
        <v>15.1</v>
      </c>
      <c r="W104" s="40" t="s">
        <v>586</v>
      </c>
      <c r="X104" s="656" t="s">
        <v>462</v>
      </c>
      <c r="Y104" s="77" t="s">
        <v>1367</v>
      </c>
      <c r="Z104" s="1392"/>
      <c r="AA104" s="1232"/>
      <c r="AB104" s="1232"/>
      <c r="AC104" s="1232"/>
      <c r="AD104" s="1232"/>
      <c r="AE104" s="1232"/>
      <c r="AF104" s="1232"/>
    </row>
    <row r="105" spans="1:32" s="1231" customFormat="1" ht="112.5">
      <c r="A105" s="1353"/>
      <c r="B105" s="1201"/>
      <c r="C105" s="1363"/>
      <c r="D105" s="1078"/>
      <c r="E105" s="1361" t="s">
        <v>1416</v>
      </c>
      <c r="F105" s="54">
        <v>0</v>
      </c>
      <c r="G105" s="1261">
        <v>2000</v>
      </c>
      <c r="H105" s="54">
        <v>0</v>
      </c>
      <c r="I105" s="54">
        <v>0</v>
      </c>
      <c r="J105" s="54">
        <v>0</v>
      </c>
      <c r="K105" s="1190">
        <f t="shared" si="8"/>
        <v>2000</v>
      </c>
      <c r="L105" s="1294">
        <v>40</v>
      </c>
      <c r="M105" s="1294">
        <v>10</v>
      </c>
      <c r="N105" s="1294">
        <v>0</v>
      </c>
      <c r="O105" s="1294">
        <f t="shared" si="9"/>
        <v>50</v>
      </c>
      <c r="P105" s="1362" t="s">
        <v>3145</v>
      </c>
      <c r="Q105" s="1362" t="s">
        <v>3265</v>
      </c>
      <c r="R105" s="660">
        <v>21582</v>
      </c>
      <c r="S105" s="656"/>
      <c r="T105" s="1122"/>
      <c r="U105" s="40">
        <v>15</v>
      </c>
      <c r="V105" s="40">
        <v>15.1</v>
      </c>
      <c r="W105" s="40" t="s">
        <v>586</v>
      </c>
      <c r="X105" s="656" t="s">
        <v>462</v>
      </c>
      <c r="Y105" s="77" t="s">
        <v>1367</v>
      </c>
      <c r="Z105" s="1392"/>
      <c r="AA105" s="1232"/>
      <c r="AB105" s="1232"/>
      <c r="AC105" s="1232"/>
      <c r="AD105" s="1232"/>
      <c r="AE105" s="1232"/>
      <c r="AF105" s="1232"/>
    </row>
    <row r="106" spans="1:32" s="1231" customFormat="1" ht="112.5">
      <c r="A106" s="1353"/>
      <c r="B106" s="1201"/>
      <c r="C106" s="1363"/>
      <c r="D106" s="1078"/>
      <c r="E106" s="1361" t="s">
        <v>1417</v>
      </c>
      <c r="F106" s="54">
        <v>0</v>
      </c>
      <c r="G106" s="1261">
        <v>50000</v>
      </c>
      <c r="H106" s="54">
        <v>0</v>
      </c>
      <c r="I106" s="54">
        <v>0</v>
      </c>
      <c r="J106" s="54">
        <v>0</v>
      </c>
      <c r="K106" s="1190">
        <f t="shared" si="8"/>
        <v>50000</v>
      </c>
      <c r="L106" s="1294">
        <v>100</v>
      </c>
      <c r="M106" s="1294">
        <v>20</v>
      </c>
      <c r="N106" s="1294">
        <v>0</v>
      </c>
      <c r="O106" s="1294">
        <f t="shared" si="9"/>
        <v>120</v>
      </c>
      <c r="P106" s="1362" t="s">
        <v>3147</v>
      </c>
      <c r="Q106" s="1362" t="s">
        <v>3265</v>
      </c>
      <c r="R106" s="660">
        <v>21582</v>
      </c>
      <c r="S106" s="656"/>
      <c r="T106" s="1122"/>
      <c r="U106" s="40">
        <v>15</v>
      </c>
      <c r="V106" s="40">
        <v>15.1</v>
      </c>
      <c r="W106" s="40" t="s">
        <v>586</v>
      </c>
      <c r="X106" s="656" t="s">
        <v>462</v>
      </c>
      <c r="Y106" s="77" t="s">
        <v>1367</v>
      </c>
      <c r="Z106" s="1392"/>
      <c r="AA106" s="1232"/>
      <c r="AB106" s="1232"/>
      <c r="AC106" s="1232"/>
      <c r="AD106" s="1232"/>
      <c r="AE106" s="1232"/>
      <c r="AF106" s="1232"/>
    </row>
    <row r="107" spans="1:32" s="1231" customFormat="1" ht="112.5">
      <c r="A107" s="1353"/>
      <c r="B107" s="1201"/>
      <c r="C107" s="1363"/>
      <c r="D107" s="1078"/>
      <c r="E107" s="1361" t="s">
        <v>1418</v>
      </c>
      <c r="F107" s="54">
        <v>0</v>
      </c>
      <c r="G107" s="1261">
        <v>20000</v>
      </c>
      <c r="H107" s="54">
        <v>0</v>
      </c>
      <c r="I107" s="54">
        <v>0</v>
      </c>
      <c r="J107" s="54">
        <v>0</v>
      </c>
      <c r="K107" s="1190">
        <f t="shared" si="8"/>
        <v>20000</v>
      </c>
      <c r="L107" s="1294">
        <v>50</v>
      </c>
      <c r="M107" s="1294">
        <v>30</v>
      </c>
      <c r="N107" s="1294">
        <v>20</v>
      </c>
      <c r="O107" s="1294">
        <f t="shared" si="9"/>
        <v>100</v>
      </c>
      <c r="P107" s="1362" t="s">
        <v>3145</v>
      </c>
      <c r="Q107" s="1362" t="s">
        <v>3265</v>
      </c>
      <c r="R107" s="660">
        <v>21641</v>
      </c>
      <c r="S107" s="656"/>
      <c r="T107" s="1122"/>
      <c r="U107" s="40">
        <v>15</v>
      </c>
      <c r="V107" s="40">
        <v>15.1</v>
      </c>
      <c r="W107" s="40" t="s">
        <v>586</v>
      </c>
      <c r="X107" s="656" t="s">
        <v>462</v>
      </c>
      <c r="Y107" s="77" t="s">
        <v>1367</v>
      </c>
      <c r="Z107" s="1392"/>
      <c r="AA107" s="1232"/>
      <c r="AB107" s="1232"/>
      <c r="AC107" s="1232"/>
      <c r="AD107" s="1232"/>
      <c r="AE107" s="1232"/>
      <c r="AF107" s="1232"/>
    </row>
    <row r="108" spans="1:32" s="1231" customFormat="1" ht="112.5">
      <c r="A108" s="1353"/>
      <c r="B108" s="1201"/>
      <c r="C108" s="1363"/>
      <c r="D108" s="1078"/>
      <c r="E108" s="1361" t="s">
        <v>1419</v>
      </c>
      <c r="F108" s="54">
        <v>0</v>
      </c>
      <c r="G108" s="1261">
        <v>18000</v>
      </c>
      <c r="H108" s="54">
        <v>0</v>
      </c>
      <c r="I108" s="54">
        <v>0</v>
      </c>
      <c r="J108" s="54">
        <v>0</v>
      </c>
      <c r="K108" s="1190">
        <f t="shared" si="8"/>
        <v>18000</v>
      </c>
      <c r="L108" s="1294">
        <v>100</v>
      </c>
      <c r="M108" s="1294">
        <v>50</v>
      </c>
      <c r="N108" s="1294">
        <v>0</v>
      </c>
      <c r="O108" s="1294">
        <f t="shared" si="9"/>
        <v>150</v>
      </c>
      <c r="P108" s="1362" t="s">
        <v>3145</v>
      </c>
      <c r="Q108" s="1362" t="s">
        <v>3265</v>
      </c>
      <c r="R108" s="660">
        <v>21732</v>
      </c>
      <c r="S108" s="656"/>
      <c r="T108" s="1122"/>
      <c r="U108" s="40">
        <v>15</v>
      </c>
      <c r="V108" s="40">
        <v>15.1</v>
      </c>
      <c r="W108" s="40" t="s">
        <v>586</v>
      </c>
      <c r="X108" s="656" t="s">
        <v>462</v>
      </c>
      <c r="Y108" s="77" t="s">
        <v>1367</v>
      </c>
      <c r="Z108" s="1392"/>
      <c r="AA108" s="1232"/>
      <c r="AB108" s="1232"/>
      <c r="AC108" s="1232"/>
      <c r="AD108" s="1232"/>
      <c r="AE108" s="1232"/>
      <c r="AF108" s="1232"/>
    </row>
    <row r="109" spans="1:32" s="208" customFormat="1" ht="116.25">
      <c r="A109" s="622"/>
      <c r="B109" s="34"/>
      <c r="C109" s="582">
        <v>64</v>
      </c>
      <c r="D109" s="498">
        <v>3</v>
      </c>
      <c r="E109" s="608" t="s">
        <v>1420</v>
      </c>
      <c r="F109" s="54">
        <v>0</v>
      </c>
      <c r="G109" s="93">
        <v>120000</v>
      </c>
      <c r="H109" s="54">
        <v>0</v>
      </c>
      <c r="I109" s="54">
        <v>0</v>
      </c>
      <c r="J109" s="54">
        <v>0</v>
      </c>
      <c r="K109" s="1141">
        <f t="shared" si="8"/>
        <v>120000</v>
      </c>
      <c r="L109" s="54">
        <v>300</v>
      </c>
      <c r="M109" s="54">
        <v>100</v>
      </c>
      <c r="N109" s="54">
        <v>100</v>
      </c>
      <c r="O109" s="54">
        <f t="shared" si="9"/>
        <v>500</v>
      </c>
      <c r="P109" s="166" t="s">
        <v>3145</v>
      </c>
      <c r="Q109" s="166" t="s">
        <v>3265</v>
      </c>
      <c r="R109" s="50">
        <v>21490</v>
      </c>
      <c r="S109" s="702" t="s">
        <v>1375</v>
      </c>
      <c r="T109" s="40" t="s">
        <v>1376</v>
      </c>
      <c r="U109" s="40">
        <v>15</v>
      </c>
      <c r="V109" s="40">
        <v>15.1</v>
      </c>
      <c r="W109" s="40" t="s">
        <v>586</v>
      </c>
      <c r="X109" s="40" t="s">
        <v>462</v>
      </c>
      <c r="Y109" s="49" t="s">
        <v>1367</v>
      </c>
      <c r="Z109" s="659"/>
      <c r="AA109" s="207"/>
      <c r="AB109" s="207"/>
      <c r="AC109" s="207"/>
      <c r="AD109" s="207"/>
      <c r="AE109" s="207"/>
      <c r="AF109" s="207"/>
    </row>
    <row r="110" spans="1:32" s="208" customFormat="1" ht="116.25">
      <c r="A110" s="622"/>
      <c r="B110" s="34"/>
      <c r="C110" s="582">
        <v>65</v>
      </c>
      <c r="D110" s="498">
        <v>4</v>
      </c>
      <c r="E110" s="608" t="s">
        <v>1421</v>
      </c>
      <c r="F110" s="54">
        <v>0</v>
      </c>
      <c r="G110" s="93">
        <v>50000</v>
      </c>
      <c r="H110" s="54">
        <v>0</v>
      </c>
      <c r="I110" s="54">
        <v>0</v>
      </c>
      <c r="J110" s="54">
        <v>0</v>
      </c>
      <c r="K110" s="1141">
        <f t="shared" si="8"/>
        <v>50000</v>
      </c>
      <c r="L110" s="54">
        <v>300</v>
      </c>
      <c r="M110" s="54">
        <v>100</v>
      </c>
      <c r="N110" s="54">
        <v>0</v>
      </c>
      <c r="O110" s="54">
        <f t="shared" si="9"/>
        <v>400</v>
      </c>
      <c r="P110" s="166" t="s">
        <v>3145</v>
      </c>
      <c r="Q110" s="166" t="s">
        <v>3265</v>
      </c>
      <c r="R110" s="50">
        <v>21794</v>
      </c>
      <c r="S110" s="702" t="s">
        <v>1422</v>
      </c>
      <c r="T110" s="40" t="s">
        <v>1423</v>
      </c>
      <c r="U110" s="40">
        <v>15</v>
      </c>
      <c r="V110" s="40">
        <v>15.1</v>
      </c>
      <c r="W110" s="40" t="s">
        <v>586</v>
      </c>
      <c r="X110" s="40" t="s">
        <v>462</v>
      </c>
      <c r="Y110" s="49" t="s">
        <v>1367</v>
      </c>
      <c r="Z110" s="659"/>
      <c r="AA110" s="207"/>
      <c r="AB110" s="207"/>
      <c r="AC110" s="207"/>
      <c r="AD110" s="207"/>
      <c r="AE110" s="207"/>
      <c r="AF110" s="207"/>
    </row>
    <row r="111" spans="1:32" s="208" customFormat="1" ht="116.25">
      <c r="A111" s="622"/>
      <c r="B111" s="34"/>
      <c r="C111" s="582">
        <v>66</v>
      </c>
      <c r="D111" s="498">
        <v>5</v>
      </c>
      <c r="E111" s="608" t="s">
        <v>1424</v>
      </c>
      <c r="F111" s="54">
        <v>0</v>
      </c>
      <c r="G111" s="93">
        <v>250000</v>
      </c>
      <c r="H111" s="54">
        <v>0</v>
      </c>
      <c r="I111" s="54">
        <v>0</v>
      </c>
      <c r="J111" s="54">
        <v>0</v>
      </c>
      <c r="K111" s="1141">
        <f t="shared" si="8"/>
        <v>250000</v>
      </c>
      <c r="L111" s="48">
        <v>200</v>
      </c>
      <c r="M111" s="48">
        <v>200</v>
      </c>
      <c r="N111" s="48">
        <v>200</v>
      </c>
      <c r="O111" s="48">
        <f t="shared" si="9"/>
        <v>600</v>
      </c>
      <c r="P111" s="166" t="s">
        <v>3145</v>
      </c>
      <c r="Q111" s="166" t="s">
        <v>3265</v>
      </c>
      <c r="R111" s="50">
        <v>21551</v>
      </c>
      <c r="S111" s="702" t="s">
        <v>1382</v>
      </c>
      <c r="T111" s="40" t="s">
        <v>1383</v>
      </c>
      <c r="U111" s="40">
        <v>15</v>
      </c>
      <c r="V111" s="40">
        <v>15.1</v>
      </c>
      <c r="W111" s="40" t="s">
        <v>586</v>
      </c>
      <c r="X111" s="40" t="s">
        <v>462</v>
      </c>
      <c r="Y111" s="49" t="s">
        <v>1367</v>
      </c>
      <c r="Z111" s="659"/>
      <c r="AA111" s="207"/>
      <c r="AB111" s="207"/>
      <c r="AC111" s="207"/>
      <c r="AD111" s="207"/>
      <c r="AE111" s="207"/>
      <c r="AF111" s="207"/>
    </row>
    <row r="112" spans="1:32" s="208" customFormat="1" ht="46.5">
      <c r="A112" s="622"/>
      <c r="B112" s="34"/>
      <c r="C112" s="648"/>
      <c r="D112" s="661"/>
      <c r="E112" s="609" t="s">
        <v>1425</v>
      </c>
      <c r="F112" s="120">
        <f>SUM(F113:F116)</f>
        <v>0</v>
      </c>
      <c r="G112" s="120">
        <f>SUM(พันธกิจที่2!G210,G113,G114,G115,G116,พันธกิจที่2!G202)</f>
        <v>600000</v>
      </c>
      <c r="H112" s="120">
        <f>SUM(H113:H116)</f>
        <v>0</v>
      </c>
      <c r="I112" s="120">
        <f>SUM(I113:I116)</f>
        <v>0</v>
      </c>
      <c r="J112" s="120">
        <f>SUM(J113:J116)</f>
        <v>0</v>
      </c>
      <c r="K112" s="1357">
        <f t="shared" si="8"/>
        <v>600000</v>
      </c>
      <c r="L112" s="1358"/>
      <c r="M112" s="1358"/>
      <c r="N112" s="1358"/>
      <c r="O112" s="1358"/>
      <c r="P112" s="1359"/>
      <c r="Q112" s="1359"/>
      <c r="R112" s="1360"/>
      <c r="S112" s="1360"/>
      <c r="T112" s="1360"/>
      <c r="U112" s="1360"/>
      <c r="V112" s="1360"/>
      <c r="W112" s="1360"/>
      <c r="X112" s="654" t="s">
        <v>462</v>
      </c>
      <c r="Y112" s="652" t="s">
        <v>1367</v>
      </c>
      <c r="Z112" s="1393"/>
      <c r="AA112" s="207"/>
      <c r="AB112" s="207"/>
      <c r="AC112" s="207"/>
      <c r="AD112" s="207"/>
      <c r="AE112" s="207"/>
      <c r="AF112" s="207"/>
    </row>
    <row r="113" spans="1:34" s="208" customFormat="1" ht="116.25">
      <c r="A113" s="622"/>
      <c r="B113" s="34"/>
      <c r="C113" s="582">
        <v>67</v>
      </c>
      <c r="D113" s="492">
        <v>7</v>
      </c>
      <c r="E113" s="607" t="s">
        <v>1427</v>
      </c>
      <c r="F113" s="54">
        <v>0</v>
      </c>
      <c r="G113" s="94">
        <v>60000</v>
      </c>
      <c r="H113" s="54">
        <v>0</v>
      </c>
      <c r="I113" s="54">
        <v>0</v>
      </c>
      <c r="J113" s="54">
        <v>0</v>
      </c>
      <c r="K113" s="1141">
        <f t="shared" si="8"/>
        <v>60000</v>
      </c>
      <c r="L113" s="54">
        <v>60</v>
      </c>
      <c r="M113" s="54">
        <v>70</v>
      </c>
      <c r="N113" s="54">
        <v>20</v>
      </c>
      <c r="O113" s="54">
        <f>SUM(L113:N113)</f>
        <v>150</v>
      </c>
      <c r="P113" s="166" t="s">
        <v>3145</v>
      </c>
      <c r="Q113" s="166" t="s">
        <v>3265</v>
      </c>
      <c r="R113" s="50">
        <v>21641</v>
      </c>
      <c r="S113" s="702" t="s">
        <v>1384</v>
      </c>
      <c r="T113" s="65" t="s">
        <v>1373</v>
      </c>
      <c r="U113" s="40">
        <v>15</v>
      </c>
      <c r="V113" s="40">
        <v>15.1</v>
      </c>
      <c r="W113" s="40" t="s">
        <v>586</v>
      </c>
      <c r="X113" s="40" t="s">
        <v>462</v>
      </c>
      <c r="Y113" s="49" t="s">
        <v>1367</v>
      </c>
      <c r="Z113" s="659"/>
      <c r="AA113" s="207"/>
      <c r="AB113" s="207"/>
      <c r="AC113" s="207"/>
      <c r="AD113" s="207"/>
      <c r="AE113" s="207"/>
      <c r="AF113" s="207"/>
      <c r="AH113" s="208" t="s">
        <v>3427</v>
      </c>
    </row>
    <row r="114" spans="1:34" s="208" customFormat="1" ht="116.25">
      <c r="A114" s="622"/>
      <c r="B114" s="34"/>
      <c r="C114" s="582">
        <v>68</v>
      </c>
      <c r="D114" s="492">
        <v>8</v>
      </c>
      <c r="E114" s="607" t="s">
        <v>1428</v>
      </c>
      <c r="F114" s="54">
        <v>0</v>
      </c>
      <c r="G114" s="94">
        <v>60000</v>
      </c>
      <c r="H114" s="54">
        <v>0</v>
      </c>
      <c r="I114" s="54">
        <v>0</v>
      </c>
      <c r="J114" s="54">
        <v>0</v>
      </c>
      <c r="K114" s="1141">
        <f t="shared" si="8"/>
        <v>60000</v>
      </c>
      <c r="L114" s="48">
        <v>120</v>
      </c>
      <c r="M114" s="48">
        <v>30</v>
      </c>
      <c r="N114" s="48">
        <v>50</v>
      </c>
      <c r="O114" s="48">
        <f>L114+M114+N114</f>
        <v>200</v>
      </c>
      <c r="P114" s="166" t="s">
        <v>3145</v>
      </c>
      <c r="Q114" s="166" t="s">
        <v>3265</v>
      </c>
      <c r="R114" s="50">
        <v>21732</v>
      </c>
      <c r="S114" s="702" t="s">
        <v>1372</v>
      </c>
      <c r="T114" s="65" t="s">
        <v>1373</v>
      </c>
      <c r="U114" s="40">
        <v>15</v>
      </c>
      <c r="V114" s="40">
        <v>15.1</v>
      </c>
      <c r="W114" s="40" t="s">
        <v>586</v>
      </c>
      <c r="X114" s="40" t="s">
        <v>462</v>
      </c>
      <c r="Y114" s="49" t="s">
        <v>1367</v>
      </c>
      <c r="Z114" s="659"/>
      <c r="AA114" s="207"/>
      <c r="AB114" s="207"/>
      <c r="AC114" s="207"/>
      <c r="AD114" s="207"/>
      <c r="AE114" s="207"/>
      <c r="AF114" s="207"/>
    </row>
    <row r="115" spans="1:34" s="208" customFormat="1" ht="116.25">
      <c r="A115" s="622"/>
      <c r="B115" s="34"/>
      <c r="C115" s="582">
        <v>69</v>
      </c>
      <c r="D115" s="492">
        <v>9</v>
      </c>
      <c r="E115" s="610" t="s">
        <v>1429</v>
      </c>
      <c r="F115" s="54">
        <v>0</v>
      </c>
      <c r="G115" s="94">
        <v>120000</v>
      </c>
      <c r="H115" s="54">
        <v>0</v>
      </c>
      <c r="I115" s="54">
        <v>0</v>
      </c>
      <c r="J115" s="54">
        <v>0</v>
      </c>
      <c r="K115" s="1141">
        <f t="shared" si="8"/>
        <v>120000</v>
      </c>
      <c r="L115" s="48">
        <v>300</v>
      </c>
      <c r="M115" s="48">
        <v>100</v>
      </c>
      <c r="N115" s="48">
        <v>100</v>
      </c>
      <c r="O115" s="48">
        <f>L115+M115+N115</f>
        <v>500</v>
      </c>
      <c r="P115" s="166" t="s">
        <v>3145</v>
      </c>
      <c r="Q115" s="166" t="s">
        <v>3265</v>
      </c>
      <c r="R115" s="50">
        <v>21490</v>
      </c>
      <c r="S115" s="702" t="s">
        <v>1372</v>
      </c>
      <c r="T115" s="65" t="s">
        <v>1373</v>
      </c>
      <c r="U115" s="40">
        <v>15</v>
      </c>
      <c r="V115" s="40">
        <v>15.1</v>
      </c>
      <c r="W115" s="40" t="s">
        <v>586</v>
      </c>
      <c r="X115" s="40" t="s">
        <v>462</v>
      </c>
      <c r="Y115" s="49" t="s">
        <v>1367</v>
      </c>
      <c r="Z115" s="659"/>
      <c r="AA115" s="207"/>
      <c r="AB115" s="207"/>
      <c r="AC115" s="207"/>
      <c r="AD115" s="207"/>
      <c r="AE115" s="207"/>
      <c r="AF115" s="207"/>
    </row>
    <row r="116" spans="1:34" s="208" customFormat="1" ht="116.25">
      <c r="A116" s="622"/>
      <c r="B116" s="34"/>
      <c r="C116" s="582">
        <v>70</v>
      </c>
      <c r="D116" s="492">
        <v>10</v>
      </c>
      <c r="E116" s="610" t="s">
        <v>1430</v>
      </c>
      <c r="F116" s="54">
        <v>0</v>
      </c>
      <c r="G116" s="94">
        <v>50000</v>
      </c>
      <c r="H116" s="54">
        <v>0</v>
      </c>
      <c r="I116" s="54">
        <v>0</v>
      </c>
      <c r="J116" s="54">
        <v>0</v>
      </c>
      <c r="K116" s="1141">
        <f t="shared" si="8"/>
        <v>50000</v>
      </c>
      <c r="L116" s="48">
        <v>400</v>
      </c>
      <c r="M116" s="48">
        <v>100</v>
      </c>
      <c r="N116" s="161">
        <v>0</v>
      </c>
      <c r="O116" s="48">
        <f>L116+M116+N116</f>
        <v>500</v>
      </c>
      <c r="P116" s="166" t="s">
        <v>3145</v>
      </c>
      <c r="Q116" s="166" t="s">
        <v>3265</v>
      </c>
      <c r="R116" s="50">
        <v>21763</v>
      </c>
      <c r="S116" s="702" t="s">
        <v>1384</v>
      </c>
      <c r="T116" s="65" t="s">
        <v>1373</v>
      </c>
      <c r="U116" s="40">
        <v>15</v>
      </c>
      <c r="V116" s="40">
        <v>15.1</v>
      </c>
      <c r="W116" s="40" t="s">
        <v>586</v>
      </c>
      <c r="X116" s="40" t="s">
        <v>462</v>
      </c>
      <c r="Y116" s="49" t="s">
        <v>1367</v>
      </c>
      <c r="Z116" s="659"/>
      <c r="AA116" s="207"/>
      <c r="AB116" s="207"/>
      <c r="AC116" s="207"/>
      <c r="AD116" s="207"/>
      <c r="AE116" s="207"/>
      <c r="AF116" s="207"/>
    </row>
    <row r="117" spans="1:34" s="134" customFormat="1">
      <c r="A117" s="55"/>
      <c r="B117" s="56"/>
      <c r="C117" s="582">
        <v>71</v>
      </c>
      <c r="D117" s="490">
        <v>1</v>
      </c>
      <c r="E117" s="483" t="s">
        <v>1566</v>
      </c>
      <c r="F117" s="193"/>
      <c r="G117" s="113">
        <v>80000</v>
      </c>
      <c r="H117" s="193"/>
      <c r="I117" s="193"/>
      <c r="J117" s="193"/>
      <c r="K117" s="193">
        <v>80000</v>
      </c>
      <c r="L117" s="109"/>
      <c r="M117" s="109"/>
      <c r="N117" s="109"/>
      <c r="O117" s="109"/>
      <c r="P117" s="186"/>
      <c r="Q117" s="1143"/>
      <c r="R117" s="154"/>
      <c r="S117" s="154"/>
      <c r="T117" s="154"/>
      <c r="U117" s="154"/>
      <c r="V117" s="154"/>
      <c r="W117" s="154"/>
      <c r="X117" s="65" t="s">
        <v>462</v>
      </c>
      <c r="Y117" s="66" t="s">
        <v>1434</v>
      </c>
      <c r="Z117" s="501"/>
      <c r="AA117" s="133"/>
      <c r="AB117" s="133"/>
      <c r="AC117" s="133"/>
      <c r="AD117" s="133"/>
      <c r="AE117" s="133"/>
      <c r="AF117" s="133"/>
    </row>
    <row r="118" spans="1:34" s="1367" customFormat="1" ht="112.5">
      <c r="A118" s="1041"/>
      <c r="B118" s="1042"/>
      <c r="C118" s="1364"/>
      <c r="D118" s="1059"/>
      <c r="E118" s="1082" t="s">
        <v>1567</v>
      </c>
      <c r="F118" s="54">
        <v>0</v>
      </c>
      <c r="G118" s="1208">
        <v>30000</v>
      </c>
      <c r="H118" s="54">
        <v>0</v>
      </c>
      <c r="I118" s="54">
        <v>0</v>
      </c>
      <c r="J118" s="54">
        <v>0</v>
      </c>
      <c r="K118" s="123">
        <v>30000</v>
      </c>
      <c r="L118" s="1073">
        <v>40</v>
      </c>
      <c r="M118" s="1073">
        <v>15</v>
      </c>
      <c r="N118" s="1073">
        <v>6</v>
      </c>
      <c r="O118" s="1073">
        <v>61</v>
      </c>
      <c r="P118" s="1365" t="s">
        <v>3144</v>
      </c>
      <c r="Q118" s="1366" t="s">
        <v>1235</v>
      </c>
      <c r="R118" s="1076">
        <v>21671</v>
      </c>
      <c r="S118" s="1183" t="s">
        <v>1568</v>
      </c>
      <c r="T118" s="1183" t="s">
        <v>1569</v>
      </c>
      <c r="U118" s="1183">
        <v>15</v>
      </c>
      <c r="V118" s="1183">
        <v>15.1</v>
      </c>
      <c r="W118" s="1183" t="s">
        <v>586</v>
      </c>
      <c r="X118" s="663" t="s">
        <v>462</v>
      </c>
      <c r="Y118" s="105" t="s">
        <v>1434</v>
      </c>
      <c r="Z118" s="1394"/>
      <c r="AA118" s="1368"/>
      <c r="AB118" s="1368"/>
      <c r="AC118" s="1368"/>
      <c r="AD118" s="1368"/>
      <c r="AE118" s="1368"/>
      <c r="AF118" s="1368"/>
    </row>
    <row r="119" spans="1:34" s="1367" customFormat="1" ht="112.5">
      <c r="A119" s="1041"/>
      <c r="B119" s="1042"/>
      <c r="C119" s="1364"/>
      <c r="D119" s="1059"/>
      <c r="E119" s="1082" t="s">
        <v>1570</v>
      </c>
      <c r="F119" s="54">
        <v>0</v>
      </c>
      <c r="G119" s="1208">
        <v>20000</v>
      </c>
      <c r="H119" s="54">
        <v>0</v>
      </c>
      <c r="I119" s="54">
        <v>0</v>
      </c>
      <c r="J119" s="54">
        <v>0</v>
      </c>
      <c r="K119" s="123">
        <v>20000</v>
      </c>
      <c r="L119" s="1073">
        <v>40</v>
      </c>
      <c r="M119" s="1073">
        <v>15</v>
      </c>
      <c r="N119" s="1073">
        <v>6</v>
      </c>
      <c r="O119" s="1073">
        <v>61</v>
      </c>
      <c r="P119" s="1365" t="s">
        <v>3703</v>
      </c>
      <c r="Q119" s="1366" t="s">
        <v>1235</v>
      </c>
      <c r="R119" s="1076">
        <v>21732</v>
      </c>
      <c r="S119" s="1183" t="s">
        <v>1568</v>
      </c>
      <c r="T119" s="1183" t="s">
        <v>1569</v>
      </c>
      <c r="U119" s="1183">
        <v>15</v>
      </c>
      <c r="V119" s="1183">
        <v>15.1</v>
      </c>
      <c r="W119" s="1183" t="s">
        <v>586</v>
      </c>
      <c r="X119" s="663" t="s">
        <v>462</v>
      </c>
      <c r="Y119" s="105" t="s">
        <v>1434</v>
      </c>
      <c r="Z119" s="1394"/>
      <c r="AA119" s="1368"/>
      <c r="AB119" s="1368"/>
      <c r="AC119" s="1368"/>
      <c r="AD119" s="1368"/>
      <c r="AE119" s="1368"/>
      <c r="AF119" s="1368"/>
    </row>
    <row r="120" spans="1:34" s="1367" customFormat="1" ht="112.5">
      <c r="A120" s="1041"/>
      <c r="B120" s="1042"/>
      <c r="C120" s="1364"/>
      <c r="D120" s="1059"/>
      <c r="E120" s="1082" t="s">
        <v>1571</v>
      </c>
      <c r="F120" s="54">
        <v>0</v>
      </c>
      <c r="G120" s="1208">
        <v>30000</v>
      </c>
      <c r="H120" s="54">
        <v>0</v>
      </c>
      <c r="I120" s="54">
        <v>0</v>
      </c>
      <c r="J120" s="54">
        <v>0</v>
      </c>
      <c r="K120" s="123">
        <v>30000</v>
      </c>
      <c r="L120" s="1073">
        <v>78</v>
      </c>
      <c r="M120" s="1073">
        <v>12</v>
      </c>
      <c r="N120" s="1073">
        <v>0</v>
      </c>
      <c r="O120" s="1073">
        <v>90</v>
      </c>
      <c r="P120" s="1365" t="s">
        <v>3145</v>
      </c>
      <c r="Q120" s="1366" t="s">
        <v>1235</v>
      </c>
      <c r="R120" s="1076">
        <v>21732</v>
      </c>
      <c r="S120" s="1183" t="s">
        <v>1560</v>
      </c>
      <c r="T120" s="1183" t="s">
        <v>1569</v>
      </c>
      <c r="U120" s="1183">
        <v>15</v>
      </c>
      <c r="V120" s="1183">
        <v>15.1</v>
      </c>
      <c r="W120" s="1183" t="s">
        <v>586</v>
      </c>
      <c r="X120" s="663" t="s">
        <v>462</v>
      </c>
      <c r="Y120" s="105" t="s">
        <v>1434</v>
      </c>
      <c r="Z120" s="1394"/>
      <c r="AA120" s="1368"/>
      <c r="AB120" s="1368"/>
      <c r="AC120" s="1368"/>
      <c r="AD120" s="1368"/>
      <c r="AE120" s="1368"/>
      <c r="AF120" s="1368"/>
    </row>
    <row r="121" spans="1:34" s="134" customFormat="1" ht="116.25">
      <c r="A121" s="55"/>
      <c r="B121" s="56"/>
      <c r="C121" s="582">
        <v>72</v>
      </c>
      <c r="D121" s="490">
        <v>2</v>
      </c>
      <c r="E121" s="612" t="s">
        <v>1572</v>
      </c>
      <c r="F121" s="54">
        <v>0</v>
      </c>
      <c r="G121" s="113">
        <v>100000</v>
      </c>
      <c r="H121" s="54">
        <v>0</v>
      </c>
      <c r="I121" s="54">
        <v>0</v>
      </c>
      <c r="J121" s="54">
        <v>0</v>
      </c>
      <c r="K121" s="193">
        <v>100000</v>
      </c>
      <c r="L121" s="109">
        <v>300</v>
      </c>
      <c r="M121" s="109">
        <v>30</v>
      </c>
      <c r="N121" s="109">
        <v>0</v>
      </c>
      <c r="O121" s="109">
        <v>330</v>
      </c>
      <c r="P121" s="851" t="s">
        <v>3145</v>
      </c>
      <c r="Q121" s="852" t="s">
        <v>1235</v>
      </c>
      <c r="R121" s="75">
        <v>21551</v>
      </c>
      <c r="S121" s="154" t="s">
        <v>1573</v>
      </c>
      <c r="T121" s="154" t="s">
        <v>1574</v>
      </c>
      <c r="U121" s="154">
        <v>15</v>
      </c>
      <c r="V121" s="154">
        <v>15.1</v>
      </c>
      <c r="W121" s="154" t="s">
        <v>586</v>
      </c>
      <c r="X121" s="65" t="s">
        <v>462</v>
      </c>
      <c r="Y121" s="66" t="s">
        <v>1434</v>
      </c>
      <c r="Z121" s="501"/>
      <c r="AA121" s="133"/>
      <c r="AB121" s="133"/>
      <c r="AC121" s="133"/>
      <c r="AD121" s="133"/>
      <c r="AE121" s="133"/>
      <c r="AF121" s="133"/>
    </row>
    <row r="122" spans="1:34" s="134" customFormat="1" ht="116.25">
      <c r="A122" s="55"/>
      <c r="B122" s="56"/>
      <c r="C122" s="582">
        <v>73</v>
      </c>
      <c r="D122" s="490">
        <v>3</v>
      </c>
      <c r="E122" s="613" t="s">
        <v>1575</v>
      </c>
      <c r="F122" s="54">
        <v>0</v>
      </c>
      <c r="G122" s="113">
        <v>32000</v>
      </c>
      <c r="H122" s="54">
        <v>0</v>
      </c>
      <c r="I122" s="54">
        <v>0</v>
      </c>
      <c r="J122" s="54">
        <v>0</v>
      </c>
      <c r="K122" s="193">
        <v>32000</v>
      </c>
      <c r="L122" s="109">
        <v>55</v>
      </c>
      <c r="M122" s="109">
        <v>10</v>
      </c>
      <c r="N122" s="109">
        <v>0</v>
      </c>
      <c r="O122" s="109">
        <v>65</v>
      </c>
      <c r="P122" s="851" t="s">
        <v>3145</v>
      </c>
      <c r="Q122" s="852" t="s">
        <v>1235</v>
      </c>
      <c r="R122" s="75">
        <v>21520</v>
      </c>
      <c r="S122" s="154" t="s">
        <v>1576</v>
      </c>
      <c r="T122" s="154" t="s">
        <v>1569</v>
      </c>
      <c r="U122" s="154">
        <v>15</v>
      </c>
      <c r="V122" s="154">
        <v>15.1</v>
      </c>
      <c r="W122" s="154" t="s">
        <v>586</v>
      </c>
      <c r="X122" s="65" t="s">
        <v>462</v>
      </c>
      <c r="Y122" s="66" t="s">
        <v>1434</v>
      </c>
      <c r="Z122" s="501"/>
      <c r="AA122" s="133"/>
      <c r="AB122" s="133"/>
      <c r="AC122" s="133"/>
      <c r="AD122" s="133"/>
      <c r="AE122" s="133"/>
      <c r="AF122" s="133"/>
    </row>
    <row r="123" spans="1:34" s="134" customFormat="1" ht="116.25">
      <c r="A123" s="55"/>
      <c r="B123" s="56"/>
      <c r="C123" s="582">
        <v>74</v>
      </c>
      <c r="D123" s="490">
        <v>4</v>
      </c>
      <c r="E123" s="612" t="s">
        <v>1577</v>
      </c>
      <c r="F123" s="54">
        <v>0</v>
      </c>
      <c r="G123" s="113">
        <v>40000</v>
      </c>
      <c r="H123" s="54">
        <v>0</v>
      </c>
      <c r="I123" s="54">
        <v>0</v>
      </c>
      <c r="J123" s="54">
        <v>0</v>
      </c>
      <c r="K123" s="193">
        <v>40000</v>
      </c>
      <c r="L123" s="109">
        <v>75</v>
      </c>
      <c r="M123" s="109">
        <v>10</v>
      </c>
      <c r="N123" s="109">
        <v>0</v>
      </c>
      <c r="O123" s="109">
        <v>85</v>
      </c>
      <c r="P123" s="851" t="s">
        <v>3145</v>
      </c>
      <c r="Q123" s="852" t="s">
        <v>1235</v>
      </c>
      <c r="R123" s="75">
        <v>21763</v>
      </c>
      <c r="S123" s="154" t="s">
        <v>1578</v>
      </c>
      <c r="T123" s="154" t="s">
        <v>1569</v>
      </c>
      <c r="U123" s="154">
        <v>15</v>
      </c>
      <c r="V123" s="154">
        <v>15.1</v>
      </c>
      <c r="W123" s="154" t="s">
        <v>586</v>
      </c>
      <c r="X123" s="65" t="s">
        <v>462</v>
      </c>
      <c r="Y123" s="66" t="s">
        <v>1434</v>
      </c>
      <c r="Z123" s="501"/>
      <c r="AA123" s="133"/>
      <c r="AB123" s="133"/>
      <c r="AC123" s="133"/>
      <c r="AD123" s="133"/>
      <c r="AE123" s="133"/>
      <c r="AF123" s="133"/>
    </row>
    <row r="124" spans="1:34" s="134" customFormat="1">
      <c r="A124" s="55"/>
      <c r="B124" s="56"/>
      <c r="C124" s="582">
        <v>75</v>
      </c>
      <c r="D124" s="490">
        <v>5</v>
      </c>
      <c r="E124" s="612" t="s">
        <v>1579</v>
      </c>
      <c r="F124" s="54">
        <v>0</v>
      </c>
      <c r="G124" s="113">
        <v>30000</v>
      </c>
      <c r="H124" s="54">
        <v>0</v>
      </c>
      <c r="I124" s="54">
        <v>0</v>
      </c>
      <c r="J124" s="54">
        <v>0</v>
      </c>
      <c r="K124" s="193">
        <v>30000</v>
      </c>
      <c r="L124" s="109"/>
      <c r="M124" s="109"/>
      <c r="N124" s="109"/>
      <c r="O124" s="109"/>
      <c r="P124" s="851"/>
      <c r="Q124" s="852"/>
      <c r="R124" s="154"/>
      <c r="S124" s="154" t="s">
        <v>1580</v>
      </c>
      <c r="T124" s="154" t="s">
        <v>1581</v>
      </c>
      <c r="U124" s="154">
        <v>15</v>
      </c>
      <c r="V124" s="154">
        <v>15.1</v>
      </c>
      <c r="W124" s="154" t="s">
        <v>586</v>
      </c>
      <c r="X124" s="65" t="s">
        <v>462</v>
      </c>
      <c r="Y124" s="66" t="s">
        <v>1434</v>
      </c>
      <c r="Z124" s="501"/>
      <c r="AA124" s="133"/>
      <c r="AB124" s="133"/>
      <c r="AC124" s="133"/>
      <c r="AD124" s="133"/>
      <c r="AE124" s="133"/>
      <c r="AF124" s="133"/>
    </row>
    <row r="125" spans="1:34" s="134" customFormat="1" ht="116.25">
      <c r="A125" s="55"/>
      <c r="B125" s="56"/>
      <c r="C125" s="582"/>
      <c r="D125" s="490"/>
      <c r="E125" s="612" t="s">
        <v>2731</v>
      </c>
      <c r="F125" s="54">
        <v>0</v>
      </c>
      <c r="G125" s="113">
        <v>26000</v>
      </c>
      <c r="H125" s="54">
        <v>0</v>
      </c>
      <c r="I125" s="54">
        <v>0</v>
      </c>
      <c r="J125" s="54">
        <v>0</v>
      </c>
      <c r="K125" s="193">
        <f>SUM(F125,G125,H125,I125,J125)</f>
        <v>26000</v>
      </c>
      <c r="L125" s="109">
        <v>50</v>
      </c>
      <c r="M125" s="109">
        <v>10</v>
      </c>
      <c r="N125" s="109">
        <v>0</v>
      </c>
      <c r="O125" s="109">
        <v>60</v>
      </c>
      <c r="P125" s="851" t="s">
        <v>3145</v>
      </c>
      <c r="Q125" s="852" t="s">
        <v>1235</v>
      </c>
      <c r="R125" s="75">
        <v>21490</v>
      </c>
      <c r="S125" s="154"/>
      <c r="T125" s="154"/>
      <c r="U125" s="154"/>
      <c r="V125" s="154"/>
      <c r="W125" s="154"/>
      <c r="X125" s="65"/>
      <c r="Y125" s="66"/>
      <c r="Z125" s="501"/>
      <c r="AA125" s="133"/>
      <c r="AB125" s="133"/>
      <c r="AC125" s="133"/>
      <c r="AD125" s="133"/>
      <c r="AE125" s="133"/>
      <c r="AF125" s="133"/>
    </row>
    <row r="126" spans="1:34" s="134" customFormat="1" ht="116.25">
      <c r="A126" s="55"/>
      <c r="B126" s="56"/>
      <c r="C126" s="582"/>
      <c r="D126" s="490"/>
      <c r="E126" s="612" t="s">
        <v>2732</v>
      </c>
      <c r="F126" s="54">
        <v>0</v>
      </c>
      <c r="G126" s="113">
        <v>1500</v>
      </c>
      <c r="H126" s="54">
        <v>0</v>
      </c>
      <c r="I126" s="54">
        <v>0</v>
      </c>
      <c r="J126" s="54">
        <v>0</v>
      </c>
      <c r="K126" s="193">
        <f>SUM(F126,G126,H126,I126,J126)</f>
        <v>1500</v>
      </c>
      <c r="L126" s="109">
        <v>50</v>
      </c>
      <c r="M126" s="109">
        <v>10</v>
      </c>
      <c r="N126" s="109">
        <v>0</v>
      </c>
      <c r="O126" s="109">
        <v>60</v>
      </c>
      <c r="P126" s="851" t="s">
        <v>3145</v>
      </c>
      <c r="Q126" s="852" t="s">
        <v>1235</v>
      </c>
      <c r="R126" s="75">
        <v>21551</v>
      </c>
      <c r="S126" s="154"/>
      <c r="T126" s="154"/>
      <c r="U126" s="154"/>
      <c r="V126" s="154"/>
      <c r="W126" s="154"/>
      <c r="X126" s="65"/>
      <c r="Y126" s="66"/>
      <c r="Z126" s="501"/>
      <c r="AA126" s="133"/>
      <c r="AB126" s="133"/>
      <c r="AC126" s="133"/>
      <c r="AD126" s="133"/>
      <c r="AE126" s="133"/>
      <c r="AF126" s="133"/>
    </row>
    <row r="127" spans="1:34" s="134" customFormat="1" ht="116.25">
      <c r="A127" s="55"/>
      <c r="B127" s="56"/>
      <c r="C127" s="582"/>
      <c r="D127" s="490"/>
      <c r="E127" s="612" t="s">
        <v>3522</v>
      </c>
      <c r="F127" s="54">
        <v>0</v>
      </c>
      <c r="G127" s="113">
        <v>2500</v>
      </c>
      <c r="H127" s="54">
        <v>0</v>
      </c>
      <c r="I127" s="54">
        <v>0</v>
      </c>
      <c r="J127" s="54">
        <v>0</v>
      </c>
      <c r="K127" s="193">
        <f>SUM(F127,G127,H127,I127,J127)</f>
        <v>2500</v>
      </c>
      <c r="L127" s="109">
        <v>50</v>
      </c>
      <c r="M127" s="109">
        <v>10</v>
      </c>
      <c r="N127" s="109">
        <v>0</v>
      </c>
      <c r="O127" s="109">
        <v>60</v>
      </c>
      <c r="P127" s="851" t="s">
        <v>3145</v>
      </c>
      <c r="Q127" s="852" t="s">
        <v>1235</v>
      </c>
      <c r="R127" s="75">
        <v>21582</v>
      </c>
      <c r="S127" s="154"/>
      <c r="T127" s="154"/>
      <c r="U127" s="154"/>
      <c r="V127" s="154"/>
      <c r="W127" s="154"/>
      <c r="X127" s="65"/>
      <c r="Y127" s="66"/>
      <c r="Z127" s="501"/>
      <c r="AA127" s="133"/>
      <c r="AB127" s="133"/>
      <c r="AC127" s="133"/>
      <c r="AD127" s="133"/>
      <c r="AE127" s="133"/>
      <c r="AF127" s="133"/>
    </row>
    <row r="128" spans="1:34" s="134" customFormat="1" ht="116.25">
      <c r="A128" s="55"/>
      <c r="B128" s="56"/>
      <c r="C128" s="582">
        <v>76</v>
      </c>
      <c r="D128" s="490">
        <v>9</v>
      </c>
      <c r="E128" s="491" t="s">
        <v>3859</v>
      </c>
      <c r="F128" s="110">
        <v>20000</v>
      </c>
      <c r="G128" s="70">
        <v>0</v>
      </c>
      <c r="H128" s="70">
        <v>0</v>
      </c>
      <c r="I128" s="70">
        <v>0</v>
      </c>
      <c r="J128" s="70">
        <v>0</v>
      </c>
      <c r="K128" s="193">
        <v>20000</v>
      </c>
      <c r="L128" s="109">
        <v>50</v>
      </c>
      <c r="M128" s="109">
        <v>18</v>
      </c>
      <c r="N128" s="109">
        <v>12</v>
      </c>
      <c r="O128" s="109">
        <v>80</v>
      </c>
      <c r="P128" s="851" t="s">
        <v>3145</v>
      </c>
      <c r="Q128" s="852" t="s">
        <v>1235</v>
      </c>
      <c r="R128" s="75">
        <v>21610</v>
      </c>
      <c r="S128" s="154" t="s">
        <v>1584</v>
      </c>
      <c r="T128" s="154" t="s">
        <v>1585</v>
      </c>
      <c r="U128" s="154">
        <v>15</v>
      </c>
      <c r="V128" s="154">
        <v>15.1</v>
      </c>
      <c r="W128" s="154" t="s">
        <v>586</v>
      </c>
      <c r="X128" s="65" t="s">
        <v>462</v>
      </c>
      <c r="Y128" s="66" t="s">
        <v>1434</v>
      </c>
      <c r="Z128" s="501"/>
      <c r="AA128" s="133"/>
      <c r="AB128" s="133"/>
      <c r="AC128" s="133"/>
      <c r="AD128" s="133"/>
      <c r="AE128" s="133"/>
      <c r="AF128" s="133"/>
    </row>
    <row r="129" spans="1:32" s="134" customFormat="1" ht="139.5">
      <c r="A129" s="55"/>
      <c r="B129" s="56"/>
      <c r="C129" s="582">
        <v>77</v>
      </c>
      <c r="D129" s="490">
        <v>6</v>
      </c>
      <c r="E129" s="612" t="s">
        <v>1626</v>
      </c>
      <c r="F129" s="54">
        <v>0</v>
      </c>
      <c r="G129" s="113">
        <v>100000</v>
      </c>
      <c r="H129" s="54">
        <v>0</v>
      </c>
      <c r="I129" s="54">
        <v>0</v>
      </c>
      <c r="J129" s="54">
        <v>0</v>
      </c>
      <c r="K129" s="193">
        <f>SUM(F129,G129,H129,I129,J129)</f>
        <v>100000</v>
      </c>
      <c r="L129" s="54">
        <v>0</v>
      </c>
      <c r="M129" s="54">
        <v>0</v>
      </c>
      <c r="N129" s="54">
        <v>0</v>
      </c>
      <c r="O129" s="109">
        <f>SUM(L129:N129)</f>
        <v>0</v>
      </c>
      <c r="P129" s="416" t="s">
        <v>1693</v>
      </c>
      <c r="Q129" s="416" t="s">
        <v>1235</v>
      </c>
      <c r="R129" s="154" t="s">
        <v>1558</v>
      </c>
      <c r="S129" s="154"/>
      <c r="T129" s="154"/>
      <c r="U129" s="154">
        <v>15</v>
      </c>
      <c r="V129" s="154">
        <v>15.1</v>
      </c>
      <c r="W129" s="154" t="s">
        <v>586</v>
      </c>
      <c r="X129" s="65" t="s">
        <v>462</v>
      </c>
      <c r="Y129" s="66" t="s">
        <v>1434</v>
      </c>
      <c r="Z129" s="501"/>
      <c r="AA129" s="133"/>
      <c r="AB129" s="133"/>
      <c r="AC129" s="133"/>
      <c r="AD129" s="133"/>
      <c r="AE129" s="133"/>
      <c r="AF129" s="133"/>
    </row>
    <row r="130" spans="1:32" s="1245" customFormat="1" ht="157.5">
      <c r="A130" s="1041"/>
      <c r="B130" s="1042"/>
      <c r="C130" s="1147"/>
      <c r="D130" s="1059"/>
      <c r="E130" s="1369" t="s">
        <v>1557</v>
      </c>
      <c r="F130" s="54">
        <v>0</v>
      </c>
      <c r="G130" s="1208">
        <v>60000</v>
      </c>
      <c r="H130" s="54">
        <v>0</v>
      </c>
      <c r="I130" s="54">
        <v>0</v>
      </c>
      <c r="J130" s="54">
        <v>0</v>
      </c>
      <c r="K130" s="123">
        <v>60000</v>
      </c>
      <c r="L130" s="1370">
        <v>20</v>
      </c>
      <c r="M130" s="1370">
        <v>15</v>
      </c>
      <c r="N130" s="435">
        <v>0</v>
      </c>
      <c r="O130" s="1370">
        <v>35</v>
      </c>
      <c r="P130" s="657" t="s">
        <v>1693</v>
      </c>
      <c r="Q130" s="657" t="s">
        <v>1235</v>
      </c>
      <c r="R130" s="1183" t="s">
        <v>1558</v>
      </c>
      <c r="S130" s="1182" t="s">
        <v>1534</v>
      </c>
      <c r="T130" s="1183" t="s">
        <v>1535</v>
      </c>
      <c r="U130" s="154">
        <v>15</v>
      </c>
      <c r="V130" s="154">
        <v>15.1</v>
      </c>
      <c r="W130" s="154" t="s">
        <v>586</v>
      </c>
      <c r="X130" s="106" t="s">
        <v>462</v>
      </c>
      <c r="Y130" s="106" t="s">
        <v>1434</v>
      </c>
      <c r="Z130" s="1395"/>
      <c r="AA130" s="1246"/>
      <c r="AB130" s="1246"/>
      <c r="AC130" s="1246"/>
      <c r="AD130" s="1246"/>
      <c r="AE130" s="1246"/>
      <c r="AF130" s="1246"/>
    </row>
    <row r="131" spans="1:32" s="1245" customFormat="1" ht="157.5">
      <c r="A131" s="1041"/>
      <c r="B131" s="1042"/>
      <c r="C131" s="1147"/>
      <c r="D131" s="1059"/>
      <c r="E131" s="1369" t="s">
        <v>1559</v>
      </c>
      <c r="F131" s="54">
        <v>0</v>
      </c>
      <c r="G131" s="1208">
        <v>40000</v>
      </c>
      <c r="H131" s="54">
        <v>0</v>
      </c>
      <c r="I131" s="54">
        <v>0</v>
      </c>
      <c r="J131" s="54">
        <v>0</v>
      </c>
      <c r="K131" s="123">
        <v>40000</v>
      </c>
      <c r="L131" s="1370">
        <v>100</v>
      </c>
      <c r="M131" s="1370">
        <v>20</v>
      </c>
      <c r="N131" s="435">
        <v>0</v>
      </c>
      <c r="O131" s="1370">
        <v>120</v>
      </c>
      <c r="P131" s="657" t="s">
        <v>1693</v>
      </c>
      <c r="Q131" s="657" t="s">
        <v>1235</v>
      </c>
      <c r="R131" s="1076">
        <v>21763</v>
      </c>
      <c r="S131" s="1182" t="s">
        <v>3072</v>
      </c>
      <c r="T131" s="1183" t="s">
        <v>1561</v>
      </c>
      <c r="U131" s="154">
        <v>15</v>
      </c>
      <c r="V131" s="154">
        <v>15.1</v>
      </c>
      <c r="W131" s="154" t="s">
        <v>586</v>
      </c>
      <c r="X131" s="106" t="s">
        <v>462</v>
      </c>
      <c r="Y131" s="106" t="s">
        <v>1434</v>
      </c>
      <c r="Z131" s="1395"/>
      <c r="AA131" s="1246"/>
      <c r="AB131" s="1246"/>
      <c r="AC131" s="1246"/>
      <c r="AD131" s="1246"/>
      <c r="AE131" s="1246"/>
      <c r="AF131" s="1246"/>
    </row>
    <row r="132" spans="1:32" s="211" customFormat="1" ht="116.25">
      <c r="A132" s="33"/>
      <c r="B132" s="34"/>
      <c r="C132" s="766">
        <v>78</v>
      </c>
      <c r="D132" s="490">
        <v>1</v>
      </c>
      <c r="E132" s="533" t="s">
        <v>1529</v>
      </c>
      <c r="F132" s="70">
        <v>0</v>
      </c>
      <c r="G132" s="193">
        <v>150000</v>
      </c>
      <c r="H132" s="70">
        <v>0</v>
      </c>
      <c r="I132" s="70">
        <v>0</v>
      </c>
      <c r="J132" s="70">
        <v>0</v>
      </c>
      <c r="K132" s="193">
        <v>150000</v>
      </c>
      <c r="L132" s="197">
        <v>0</v>
      </c>
      <c r="M132" s="197">
        <v>0</v>
      </c>
      <c r="N132" s="197">
        <v>0</v>
      </c>
      <c r="O132" s="197">
        <v>0</v>
      </c>
      <c r="P132" s="125" t="s">
        <v>1530</v>
      </c>
      <c r="Q132" s="1144" t="s">
        <v>1531</v>
      </c>
      <c r="R132" s="154" t="s">
        <v>1432</v>
      </c>
      <c r="S132" s="1143" t="s">
        <v>1379</v>
      </c>
      <c r="T132" s="154" t="s">
        <v>1532</v>
      </c>
      <c r="U132" s="154">
        <v>15</v>
      </c>
      <c r="V132" s="154">
        <v>15.1</v>
      </c>
      <c r="W132" s="154" t="s">
        <v>586</v>
      </c>
      <c r="X132" s="57" t="s">
        <v>3458</v>
      </c>
      <c r="Y132" s="415" t="s">
        <v>1434</v>
      </c>
      <c r="Z132" s="74"/>
      <c r="AA132" s="210"/>
      <c r="AB132" s="210"/>
      <c r="AC132" s="210"/>
      <c r="AD132" s="210"/>
      <c r="AE132" s="210"/>
      <c r="AF132" s="210"/>
    </row>
    <row r="133" spans="1:32" s="211" customFormat="1" ht="174" customHeight="1">
      <c r="A133" s="33"/>
      <c r="B133" s="34"/>
      <c r="C133" s="766">
        <v>79</v>
      </c>
      <c r="D133" s="490">
        <v>2</v>
      </c>
      <c r="E133" s="533" t="s">
        <v>3860</v>
      </c>
      <c r="F133" s="70">
        <v>0</v>
      </c>
      <c r="G133" s="193">
        <v>100000</v>
      </c>
      <c r="H133" s="70">
        <v>0</v>
      </c>
      <c r="I133" s="70">
        <v>0</v>
      </c>
      <c r="J133" s="70">
        <v>0</v>
      </c>
      <c r="K133" s="193">
        <v>100000</v>
      </c>
      <c r="L133" s="197">
        <v>0</v>
      </c>
      <c r="M133" s="197">
        <v>0</v>
      </c>
      <c r="N133" s="197">
        <v>0</v>
      </c>
      <c r="O133" s="197">
        <v>0</v>
      </c>
      <c r="P133" s="125" t="s">
        <v>1533</v>
      </c>
      <c r="Q133" s="1144" t="s">
        <v>3604</v>
      </c>
      <c r="R133" s="154" t="s">
        <v>1432</v>
      </c>
      <c r="S133" s="1143" t="s">
        <v>1534</v>
      </c>
      <c r="T133" s="154" t="s">
        <v>1535</v>
      </c>
      <c r="U133" s="154">
        <v>15</v>
      </c>
      <c r="V133" s="154">
        <v>15.1</v>
      </c>
      <c r="W133" s="154" t="s">
        <v>586</v>
      </c>
      <c r="X133" s="57" t="s">
        <v>3458</v>
      </c>
      <c r="Y133" s="415" t="s">
        <v>1434</v>
      </c>
      <c r="Z133" s="74"/>
      <c r="AA133" s="210"/>
      <c r="AB133" s="210"/>
      <c r="AC133" s="210"/>
      <c r="AD133" s="210"/>
      <c r="AE133" s="210"/>
      <c r="AF133" s="210"/>
    </row>
    <row r="134" spans="1:32" s="211" customFormat="1" ht="93">
      <c r="A134" s="33"/>
      <c r="B134" s="34"/>
      <c r="C134" s="766">
        <v>80</v>
      </c>
      <c r="D134" s="490">
        <v>3</v>
      </c>
      <c r="E134" s="483" t="s">
        <v>1536</v>
      </c>
      <c r="F134" s="70">
        <v>0</v>
      </c>
      <c r="G134" s="193">
        <v>150000</v>
      </c>
      <c r="H134" s="70">
        <v>0</v>
      </c>
      <c r="I134" s="70">
        <v>0</v>
      </c>
      <c r="J134" s="70">
        <v>0</v>
      </c>
      <c r="K134" s="193">
        <v>150000</v>
      </c>
      <c r="L134" s="197">
        <v>0</v>
      </c>
      <c r="M134" s="197">
        <v>0</v>
      </c>
      <c r="N134" s="197">
        <v>0</v>
      </c>
      <c r="O134" s="197">
        <v>0</v>
      </c>
      <c r="P134" s="125" t="s">
        <v>1537</v>
      </c>
      <c r="Q134" s="1144" t="s">
        <v>3720</v>
      </c>
      <c r="R134" s="154" t="s">
        <v>1432</v>
      </c>
      <c r="S134" s="1143" t="s">
        <v>1538</v>
      </c>
      <c r="T134" s="154" t="s">
        <v>1539</v>
      </c>
      <c r="U134" s="154">
        <v>15</v>
      </c>
      <c r="V134" s="154">
        <v>15.1</v>
      </c>
      <c r="W134" s="154" t="s">
        <v>586</v>
      </c>
      <c r="X134" s="57" t="s">
        <v>3458</v>
      </c>
      <c r="Y134" s="415" t="s">
        <v>1434</v>
      </c>
      <c r="Z134" s="74"/>
      <c r="AA134" s="210"/>
      <c r="AB134" s="210"/>
      <c r="AC134" s="210"/>
      <c r="AD134" s="210"/>
      <c r="AE134" s="210"/>
      <c r="AF134" s="210"/>
    </row>
    <row r="135" spans="1:32" s="211" customFormat="1" ht="139.5">
      <c r="A135" s="33"/>
      <c r="B135" s="34"/>
      <c r="C135" s="766">
        <v>81</v>
      </c>
      <c r="D135" s="490">
        <v>4</v>
      </c>
      <c r="E135" s="558" t="s">
        <v>1540</v>
      </c>
      <c r="F135" s="70">
        <v>0</v>
      </c>
      <c r="G135" s="193">
        <v>150000</v>
      </c>
      <c r="H135" s="70">
        <v>0</v>
      </c>
      <c r="I135" s="70">
        <v>0</v>
      </c>
      <c r="J135" s="70">
        <v>0</v>
      </c>
      <c r="K135" s="193">
        <v>150000</v>
      </c>
      <c r="L135" s="197">
        <v>0</v>
      </c>
      <c r="M135" s="197">
        <v>0</v>
      </c>
      <c r="N135" s="197">
        <v>0</v>
      </c>
      <c r="O135" s="197">
        <v>0</v>
      </c>
      <c r="P135" s="125" t="s">
        <v>3940</v>
      </c>
      <c r="Q135" s="1144" t="s">
        <v>1541</v>
      </c>
      <c r="R135" s="154" t="s">
        <v>1432</v>
      </c>
      <c r="S135" s="1143" t="s">
        <v>1542</v>
      </c>
      <c r="T135" s="154" t="s">
        <v>1500</v>
      </c>
      <c r="U135" s="154">
        <v>15</v>
      </c>
      <c r="V135" s="154">
        <v>15.1</v>
      </c>
      <c r="W135" s="154" t="s">
        <v>586</v>
      </c>
      <c r="X135" s="57" t="s">
        <v>3458</v>
      </c>
      <c r="Y135" s="415" t="s">
        <v>1434</v>
      </c>
      <c r="Z135" s="74"/>
      <c r="AA135" s="210"/>
      <c r="AB135" s="210"/>
      <c r="AC135" s="210"/>
      <c r="AD135" s="210"/>
      <c r="AE135" s="210"/>
      <c r="AF135" s="210"/>
    </row>
    <row r="136" spans="1:32" s="211" customFormat="1" ht="73.5" customHeight="1">
      <c r="A136" s="33"/>
      <c r="B136" s="34"/>
      <c r="C136" s="766">
        <v>82</v>
      </c>
      <c r="D136" s="490">
        <v>5</v>
      </c>
      <c r="E136" s="483" t="s">
        <v>1543</v>
      </c>
      <c r="F136" s="70">
        <v>0</v>
      </c>
      <c r="G136" s="193">
        <v>100000</v>
      </c>
      <c r="H136" s="70">
        <v>0</v>
      </c>
      <c r="I136" s="70">
        <v>0</v>
      </c>
      <c r="J136" s="70">
        <v>0</v>
      </c>
      <c r="K136" s="193">
        <v>100000</v>
      </c>
      <c r="L136" s="197">
        <v>0</v>
      </c>
      <c r="M136" s="197">
        <v>0</v>
      </c>
      <c r="N136" s="197">
        <v>0</v>
      </c>
      <c r="O136" s="197">
        <v>0</v>
      </c>
      <c r="P136" s="125" t="s">
        <v>1544</v>
      </c>
      <c r="Q136" s="1144" t="s">
        <v>1545</v>
      </c>
      <c r="R136" s="154" t="s">
        <v>1432</v>
      </c>
      <c r="S136" s="1143" t="s">
        <v>1546</v>
      </c>
      <c r="T136" s="154" t="s">
        <v>1547</v>
      </c>
      <c r="U136" s="154">
        <v>15</v>
      </c>
      <c r="V136" s="154">
        <v>15.1</v>
      </c>
      <c r="W136" s="154" t="s">
        <v>586</v>
      </c>
      <c r="X136" s="57" t="s">
        <v>3458</v>
      </c>
      <c r="Y136" s="415" t="s">
        <v>1434</v>
      </c>
      <c r="Z136" s="74"/>
      <c r="AA136" s="210"/>
      <c r="AB136" s="210"/>
      <c r="AC136" s="210"/>
      <c r="AD136" s="210"/>
      <c r="AE136" s="210"/>
      <c r="AF136" s="210"/>
    </row>
    <row r="137" spans="1:32" s="211" customFormat="1">
      <c r="A137" s="33"/>
      <c r="B137" s="34"/>
      <c r="C137" s="766">
        <v>83</v>
      </c>
      <c r="D137" s="492">
        <v>1</v>
      </c>
      <c r="E137" s="389" t="s">
        <v>1876</v>
      </c>
      <c r="F137" s="48"/>
      <c r="G137" s="1213">
        <v>120000</v>
      </c>
      <c r="H137" s="48"/>
      <c r="I137" s="48"/>
      <c r="J137" s="48"/>
      <c r="K137" s="1214">
        <v>120000</v>
      </c>
      <c r="L137" s="431"/>
      <c r="M137" s="431"/>
      <c r="N137" s="431"/>
      <c r="O137" s="431"/>
      <c r="P137" s="49"/>
      <c r="Q137" s="49"/>
      <c r="R137" s="702"/>
      <c r="S137" s="416" t="s">
        <v>1877</v>
      </c>
      <c r="T137" s="40" t="s">
        <v>1878</v>
      </c>
      <c r="U137" s="154">
        <v>15</v>
      </c>
      <c r="V137" s="154">
        <v>15.1</v>
      </c>
      <c r="W137" s="154" t="s">
        <v>586</v>
      </c>
      <c r="X137" s="40" t="s">
        <v>1879</v>
      </c>
      <c r="Y137" s="416" t="s">
        <v>1872</v>
      </c>
      <c r="Z137" s="210"/>
      <c r="AA137" s="210"/>
      <c r="AB137" s="210"/>
      <c r="AC137" s="210"/>
      <c r="AD137" s="210"/>
      <c r="AE137" s="210"/>
      <c r="AF137" s="210"/>
    </row>
    <row r="138" spans="1:32" s="211" customFormat="1" ht="93">
      <c r="A138" s="33"/>
      <c r="B138" s="34"/>
      <c r="C138" s="574"/>
      <c r="D138" s="492"/>
      <c r="E138" s="1145" t="s">
        <v>1949</v>
      </c>
      <c r="F138" s="70">
        <v>0</v>
      </c>
      <c r="G138" s="1215">
        <v>44200</v>
      </c>
      <c r="H138" s="70">
        <v>0</v>
      </c>
      <c r="I138" s="70">
        <v>0</v>
      </c>
      <c r="J138" s="70">
        <v>0</v>
      </c>
      <c r="K138" s="1214">
        <f>SUM(F138,G138,I138,H138,J138)</f>
        <v>44200</v>
      </c>
      <c r="L138" s="431">
        <v>30</v>
      </c>
      <c r="M138" s="431">
        <v>5</v>
      </c>
      <c r="N138" s="431">
        <v>100</v>
      </c>
      <c r="O138" s="431">
        <v>135</v>
      </c>
      <c r="P138" s="49" t="s">
        <v>240</v>
      </c>
      <c r="Q138" s="49" t="s">
        <v>220</v>
      </c>
      <c r="R138" s="75">
        <v>21459</v>
      </c>
      <c r="S138" s="416"/>
      <c r="T138" s="927"/>
      <c r="U138" s="154">
        <v>15</v>
      </c>
      <c r="V138" s="154">
        <v>15.1</v>
      </c>
      <c r="W138" s="154" t="s">
        <v>586</v>
      </c>
      <c r="X138" s="40" t="s">
        <v>1879</v>
      </c>
      <c r="Y138" s="416" t="s">
        <v>1872</v>
      </c>
      <c r="Z138" s="210"/>
      <c r="AA138" s="210"/>
      <c r="AB138" s="210"/>
      <c r="AC138" s="210"/>
      <c r="AD138" s="210"/>
      <c r="AE138" s="210"/>
      <c r="AF138" s="210"/>
    </row>
    <row r="139" spans="1:32" s="211" customFormat="1" ht="93">
      <c r="A139" s="33"/>
      <c r="B139" s="34"/>
      <c r="C139" s="574"/>
      <c r="D139" s="492"/>
      <c r="E139" s="1145" t="s">
        <v>1950</v>
      </c>
      <c r="F139" s="70">
        <v>0</v>
      </c>
      <c r="G139" s="1215">
        <v>23000</v>
      </c>
      <c r="H139" s="70">
        <v>0</v>
      </c>
      <c r="I139" s="70">
        <v>0</v>
      </c>
      <c r="J139" s="70">
        <v>0</v>
      </c>
      <c r="K139" s="1214">
        <f>SUM(F139,G139,I139,H139,J139)</f>
        <v>23000</v>
      </c>
      <c r="L139" s="431">
        <v>30</v>
      </c>
      <c r="M139" s="431">
        <v>5</v>
      </c>
      <c r="N139" s="431">
        <v>100</v>
      </c>
      <c r="O139" s="431">
        <v>135</v>
      </c>
      <c r="P139" s="49" t="s">
        <v>240</v>
      </c>
      <c r="Q139" s="49" t="s">
        <v>220</v>
      </c>
      <c r="R139" s="702" t="s">
        <v>1869</v>
      </c>
      <c r="S139" s="416"/>
      <c r="T139" s="927"/>
      <c r="U139" s="154">
        <v>15</v>
      </c>
      <c r="V139" s="154">
        <v>15.1</v>
      </c>
      <c r="W139" s="154" t="s">
        <v>586</v>
      </c>
      <c r="X139" s="40" t="s">
        <v>1879</v>
      </c>
      <c r="Y139" s="416" t="s">
        <v>1872</v>
      </c>
      <c r="Z139" s="210"/>
      <c r="AA139" s="210"/>
      <c r="AB139" s="210"/>
      <c r="AC139" s="210"/>
      <c r="AD139" s="210"/>
      <c r="AE139" s="210"/>
      <c r="AF139" s="210"/>
    </row>
    <row r="140" spans="1:32" s="211" customFormat="1" ht="93">
      <c r="A140" s="33"/>
      <c r="B140" s="34"/>
      <c r="C140" s="574"/>
      <c r="D140" s="492"/>
      <c r="E140" s="1145" t="s">
        <v>1951</v>
      </c>
      <c r="F140" s="70">
        <v>0</v>
      </c>
      <c r="G140" s="1215">
        <v>25250</v>
      </c>
      <c r="H140" s="70">
        <v>0</v>
      </c>
      <c r="I140" s="70">
        <v>0</v>
      </c>
      <c r="J140" s="70">
        <v>0</v>
      </c>
      <c r="K140" s="1214">
        <f>SUM(F140,G140,I140,H140,J140)</f>
        <v>25250</v>
      </c>
      <c r="L140" s="431">
        <v>30</v>
      </c>
      <c r="M140" s="431">
        <v>5</v>
      </c>
      <c r="N140" s="431">
        <v>100</v>
      </c>
      <c r="O140" s="431">
        <v>135</v>
      </c>
      <c r="P140" s="49" t="s">
        <v>240</v>
      </c>
      <c r="Q140" s="49" t="s">
        <v>220</v>
      </c>
      <c r="R140" s="702" t="s">
        <v>1952</v>
      </c>
      <c r="S140" s="416"/>
      <c r="T140" s="927"/>
      <c r="U140" s="154">
        <v>15</v>
      </c>
      <c r="V140" s="154">
        <v>15.1</v>
      </c>
      <c r="W140" s="154" t="s">
        <v>586</v>
      </c>
      <c r="X140" s="40" t="s">
        <v>1879</v>
      </c>
      <c r="Y140" s="416" t="s">
        <v>1872</v>
      </c>
      <c r="Z140" s="210"/>
      <c r="AA140" s="210"/>
      <c r="AB140" s="210"/>
      <c r="AC140" s="210"/>
      <c r="AD140" s="210"/>
      <c r="AE140" s="210"/>
      <c r="AF140" s="210"/>
    </row>
    <row r="141" spans="1:32" s="211" customFormat="1" ht="93">
      <c r="A141" s="33"/>
      <c r="B141" s="34"/>
      <c r="C141" s="574"/>
      <c r="D141" s="492"/>
      <c r="E141" s="1145" t="s">
        <v>1953</v>
      </c>
      <c r="F141" s="70">
        <v>0</v>
      </c>
      <c r="G141" s="1215">
        <v>27550</v>
      </c>
      <c r="H141" s="70">
        <v>0</v>
      </c>
      <c r="I141" s="70">
        <v>0</v>
      </c>
      <c r="J141" s="70">
        <v>0</v>
      </c>
      <c r="K141" s="1214">
        <f>SUM(F141,G141,I141,H141,J141)</f>
        <v>27550</v>
      </c>
      <c r="L141" s="431">
        <v>30</v>
      </c>
      <c r="M141" s="431">
        <v>5</v>
      </c>
      <c r="N141" s="431">
        <v>100</v>
      </c>
      <c r="O141" s="431">
        <v>135</v>
      </c>
      <c r="P141" s="49" t="s">
        <v>240</v>
      </c>
      <c r="Q141" s="49" t="s">
        <v>220</v>
      </c>
      <c r="R141" s="702" t="s">
        <v>1954</v>
      </c>
      <c r="S141" s="416"/>
      <c r="T141" s="927"/>
      <c r="U141" s="154">
        <v>15</v>
      </c>
      <c r="V141" s="154">
        <v>15.1</v>
      </c>
      <c r="W141" s="154" t="s">
        <v>586</v>
      </c>
      <c r="X141" s="40" t="s">
        <v>1879</v>
      </c>
      <c r="Y141" s="416" t="s">
        <v>1872</v>
      </c>
      <c r="Z141" s="210"/>
      <c r="AA141" s="210"/>
      <c r="AB141" s="210"/>
      <c r="AC141" s="210"/>
      <c r="AD141" s="210"/>
      <c r="AE141" s="210"/>
      <c r="AF141" s="210"/>
    </row>
    <row r="142" spans="1:32" s="354" customFormat="1" ht="93">
      <c r="A142" s="33"/>
      <c r="B142" s="34"/>
      <c r="C142" s="766">
        <v>84</v>
      </c>
      <c r="D142" s="492">
        <v>4</v>
      </c>
      <c r="E142" s="389" t="s">
        <v>1880</v>
      </c>
      <c r="F142" s="70">
        <v>0</v>
      </c>
      <c r="G142" s="1213">
        <v>200000</v>
      </c>
      <c r="H142" s="70">
        <v>0</v>
      </c>
      <c r="I142" s="70">
        <v>0</v>
      </c>
      <c r="J142" s="70">
        <v>0</v>
      </c>
      <c r="K142" s="1214">
        <v>200000</v>
      </c>
      <c r="L142" s="431">
        <v>200</v>
      </c>
      <c r="M142" s="431">
        <v>35</v>
      </c>
      <c r="N142" s="431">
        <v>265</v>
      </c>
      <c r="O142" s="431">
        <v>500</v>
      </c>
      <c r="P142" s="49" t="s">
        <v>240</v>
      </c>
      <c r="Q142" s="49" t="s">
        <v>220</v>
      </c>
      <c r="R142" s="702" t="s">
        <v>1881</v>
      </c>
      <c r="S142" s="416" t="s">
        <v>1882</v>
      </c>
      <c r="T142" s="40" t="s">
        <v>1883</v>
      </c>
      <c r="U142" s="154">
        <v>15</v>
      </c>
      <c r="V142" s="154">
        <v>15.1</v>
      </c>
      <c r="W142" s="154" t="s">
        <v>586</v>
      </c>
      <c r="X142" s="40" t="s">
        <v>1879</v>
      </c>
      <c r="Y142" s="416" t="s">
        <v>1872</v>
      </c>
      <c r="Z142" s="353"/>
      <c r="AA142" s="353"/>
      <c r="AB142" s="353"/>
      <c r="AC142" s="353"/>
      <c r="AD142" s="353"/>
      <c r="AE142" s="353"/>
      <c r="AF142" s="353"/>
    </row>
    <row r="143" spans="1:32" s="134" customFormat="1" ht="46.5">
      <c r="A143" s="55"/>
      <c r="B143" s="56"/>
      <c r="C143" s="582">
        <v>85</v>
      </c>
      <c r="D143" s="492">
        <v>1</v>
      </c>
      <c r="E143" s="547" t="s">
        <v>1691</v>
      </c>
      <c r="F143" s="161">
        <v>0</v>
      </c>
      <c r="G143" s="72">
        <v>50000</v>
      </c>
      <c r="H143" s="161">
        <v>0</v>
      </c>
      <c r="I143" s="161">
        <v>0</v>
      </c>
      <c r="J143" s="161">
        <v>0</v>
      </c>
      <c r="K143" s="47">
        <v>50000</v>
      </c>
      <c r="L143" s="40"/>
      <c r="M143" s="40"/>
      <c r="N143" s="40"/>
      <c r="O143" s="40"/>
      <c r="P143" s="1371"/>
      <c r="Q143" s="1371"/>
      <c r="R143" s="927"/>
      <c r="S143" s="927"/>
      <c r="T143" s="927"/>
      <c r="U143" s="154">
        <v>15</v>
      </c>
      <c r="V143" s="154">
        <v>15.1</v>
      </c>
      <c r="W143" s="154" t="s">
        <v>586</v>
      </c>
      <c r="X143" s="65" t="s">
        <v>462</v>
      </c>
      <c r="Y143" s="66" t="s">
        <v>1640</v>
      </c>
      <c r="Z143" s="1387"/>
      <c r="AA143" s="133"/>
      <c r="AB143" s="133"/>
      <c r="AC143" s="133"/>
      <c r="AD143" s="133"/>
      <c r="AE143" s="133"/>
      <c r="AF143" s="133"/>
    </row>
    <row r="144" spans="1:32" s="134" customFormat="1" ht="112.5">
      <c r="A144" s="55"/>
      <c r="B144" s="56"/>
      <c r="C144" s="575"/>
      <c r="D144" s="1083"/>
      <c r="E144" s="1372" t="s">
        <v>1692</v>
      </c>
      <c r="F144" s="161">
        <v>0</v>
      </c>
      <c r="G144" s="1132">
        <v>30000</v>
      </c>
      <c r="H144" s="161">
        <v>0</v>
      </c>
      <c r="I144" s="161">
        <v>0</v>
      </c>
      <c r="J144" s="161">
        <v>0</v>
      </c>
      <c r="K144" s="1090">
        <v>30000</v>
      </c>
      <c r="L144" s="656">
        <v>20</v>
      </c>
      <c r="M144" s="656">
        <v>10</v>
      </c>
      <c r="N144" s="656">
        <v>0</v>
      </c>
      <c r="O144" s="656">
        <v>30</v>
      </c>
      <c r="P144" s="1365" t="s">
        <v>3144</v>
      </c>
      <c r="Q144" s="1366" t="s">
        <v>1235</v>
      </c>
      <c r="R144" s="656" t="s">
        <v>1648</v>
      </c>
      <c r="S144" s="78" t="s">
        <v>1649</v>
      </c>
      <c r="T144" s="656" t="s">
        <v>1650</v>
      </c>
      <c r="U144" s="154">
        <v>15</v>
      </c>
      <c r="V144" s="154">
        <v>15.1</v>
      </c>
      <c r="W144" s="154" t="s">
        <v>586</v>
      </c>
      <c r="X144" s="663" t="s">
        <v>462</v>
      </c>
      <c r="Y144" s="105" t="s">
        <v>1640</v>
      </c>
      <c r="Z144" s="1387"/>
      <c r="AA144" s="133"/>
      <c r="AB144" s="133"/>
      <c r="AC144" s="133"/>
      <c r="AD144" s="133"/>
      <c r="AE144" s="133"/>
      <c r="AF144" s="133"/>
    </row>
    <row r="145" spans="1:32" s="134" customFormat="1" ht="112.5">
      <c r="A145" s="55"/>
      <c r="B145" s="56"/>
      <c r="C145" s="575"/>
      <c r="D145" s="1083"/>
      <c r="E145" s="1372" t="s">
        <v>1694</v>
      </c>
      <c r="F145" s="70">
        <v>0</v>
      </c>
      <c r="G145" s="1132">
        <v>20000</v>
      </c>
      <c r="H145" s="70">
        <v>0</v>
      </c>
      <c r="I145" s="70">
        <v>0</v>
      </c>
      <c r="J145" s="70">
        <v>0</v>
      </c>
      <c r="K145" s="1090">
        <v>20000</v>
      </c>
      <c r="L145" s="656">
        <v>20</v>
      </c>
      <c r="M145" s="656">
        <v>10</v>
      </c>
      <c r="N145" s="1189">
        <v>0</v>
      </c>
      <c r="O145" s="656">
        <v>30</v>
      </c>
      <c r="P145" s="1365" t="s">
        <v>3147</v>
      </c>
      <c r="Q145" s="1366" t="s">
        <v>1235</v>
      </c>
      <c r="R145" s="656" t="s">
        <v>1674</v>
      </c>
      <c r="S145" s="78" t="s">
        <v>1649</v>
      </c>
      <c r="T145" s="656" t="s">
        <v>1650</v>
      </c>
      <c r="U145" s="154">
        <v>15</v>
      </c>
      <c r="V145" s="154">
        <v>15.1</v>
      </c>
      <c r="W145" s="154" t="s">
        <v>586</v>
      </c>
      <c r="X145" s="663" t="s">
        <v>462</v>
      </c>
      <c r="Y145" s="105" t="s">
        <v>1640</v>
      </c>
      <c r="Z145" s="1387"/>
      <c r="AA145" s="133"/>
      <c r="AB145" s="133"/>
      <c r="AC145" s="133"/>
      <c r="AD145" s="133"/>
      <c r="AE145" s="133"/>
      <c r="AF145" s="133"/>
    </row>
    <row r="146" spans="1:32" s="134" customFormat="1" ht="129.75" customHeight="1">
      <c r="A146" s="55"/>
      <c r="B146" s="56"/>
      <c r="C146" s="582">
        <v>86</v>
      </c>
      <c r="D146" s="492">
        <v>2</v>
      </c>
      <c r="E146" s="510" t="s">
        <v>1695</v>
      </c>
      <c r="F146" s="161">
        <v>0</v>
      </c>
      <c r="G146" s="72">
        <v>60000</v>
      </c>
      <c r="H146" s="161">
        <v>0</v>
      </c>
      <c r="I146" s="161">
        <v>0</v>
      </c>
      <c r="J146" s="161">
        <v>0</v>
      </c>
      <c r="K146" s="47">
        <v>60000</v>
      </c>
      <c r="L146" s="40">
        <v>60</v>
      </c>
      <c r="M146" s="40">
        <v>10</v>
      </c>
      <c r="N146" s="1093">
        <v>0</v>
      </c>
      <c r="O146" s="40">
        <v>70</v>
      </c>
      <c r="P146" s="851" t="s">
        <v>3144</v>
      </c>
      <c r="Q146" s="852" t="s">
        <v>1235</v>
      </c>
      <c r="R146" s="50" t="s">
        <v>1656</v>
      </c>
      <c r="S146" s="702" t="s">
        <v>1688</v>
      </c>
      <c r="T146" s="40" t="s">
        <v>1689</v>
      </c>
      <c r="U146" s="154">
        <v>15</v>
      </c>
      <c r="V146" s="154">
        <v>15.1</v>
      </c>
      <c r="W146" s="154" t="s">
        <v>586</v>
      </c>
      <c r="X146" s="65" t="s">
        <v>462</v>
      </c>
      <c r="Y146" s="66" t="s">
        <v>1640</v>
      </c>
      <c r="Z146" s="1387"/>
      <c r="AA146" s="133"/>
      <c r="AB146" s="133"/>
      <c r="AC146" s="133"/>
      <c r="AD146" s="133"/>
      <c r="AE146" s="133"/>
      <c r="AF146" s="133"/>
    </row>
    <row r="147" spans="1:32" s="134" customFormat="1" ht="116.25">
      <c r="A147" s="55"/>
      <c r="B147" s="56"/>
      <c r="C147" s="582">
        <v>87</v>
      </c>
      <c r="D147" s="492">
        <v>3</v>
      </c>
      <c r="E147" s="547" t="s">
        <v>1734</v>
      </c>
      <c r="F147" s="161">
        <v>0</v>
      </c>
      <c r="G147" s="72">
        <v>20000</v>
      </c>
      <c r="H147" s="161">
        <v>0</v>
      </c>
      <c r="I147" s="161">
        <v>0</v>
      </c>
      <c r="J147" s="161">
        <v>0</v>
      </c>
      <c r="K147" s="47">
        <v>20000</v>
      </c>
      <c r="L147" s="40">
        <v>120</v>
      </c>
      <c r="M147" s="40">
        <v>20</v>
      </c>
      <c r="N147" s="1093">
        <v>0</v>
      </c>
      <c r="O147" s="40">
        <v>140</v>
      </c>
      <c r="P147" s="851" t="s">
        <v>3145</v>
      </c>
      <c r="Q147" s="852" t="s">
        <v>1235</v>
      </c>
      <c r="R147" s="40" t="s">
        <v>1731</v>
      </c>
      <c r="S147" s="702" t="s">
        <v>1735</v>
      </c>
      <c r="T147" s="40" t="s">
        <v>1736</v>
      </c>
      <c r="U147" s="40">
        <v>15</v>
      </c>
      <c r="V147" s="40">
        <v>15.1</v>
      </c>
      <c r="W147" s="40" t="s">
        <v>586</v>
      </c>
      <c r="X147" s="65" t="s">
        <v>462</v>
      </c>
      <c r="Y147" s="66" t="s">
        <v>1640</v>
      </c>
      <c r="Z147" s="1387"/>
      <c r="AA147" s="133"/>
      <c r="AB147" s="133"/>
      <c r="AC147" s="133"/>
      <c r="AD147" s="133"/>
      <c r="AE147" s="133"/>
      <c r="AF147" s="133"/>
    </row>
    <row r="148" spans="1:32" s="134" customFormat="1" ht="116.25">
      <c r="A148" s="55"/>
      <c r="B148" s="56"/>
      <c r="C148" s="582">
        <v>88</v>
      </c>
      <c r="D148" s="492">
        <v>4</v>
      </c>
      <c r="E148" s="552" t="s">
        <v>1737</v>
      </c>
      <c r="F148" s="161">
        <v>0</v>
      </c>
      <c r="G148" s="72">
        <v>40000</v>
      </c>
      <c r="H148" s="161">
        <v>0</v>
      </c>
      <c r="I148" s="161">
        <v>0</v>
      </c>
      <c r="J148" s="161">
        <v>0</v>
      </c>
      <c r="K148" s="47">
        <v>40000</v>
      </c>
      <c r="L148" s="40">
        <v>60</v>
      </c>
      <c r="M148" s="1093">
        <v>0</v>
      </c>
      <c r="N148" s="1093">
        <v>0</v>
      </c>
      <c r="O148" s="1141">
        <f>SUM(L148,M148,N148)</f>
        <v>60</v>
      </c>
      <c r="P148" s="851" t="s">
        <v>3145</v>
      </c>
      <c r="Q148" s="852" t="s">
        <v>1235</v>
      </c>
      <c r="R148" s="40" t="s">
        <v>1690</v>
      </c>
      <c r="S148" s="40" t="s">
        <v>1697</v>
      </c>
      <c r="T148" s="40" t="s">
        <v>1670</v>
      </c>
      <c r="U148" s="40">
        <v>15</v>
      </c>
      <c r="V148" s="40">
        <v>15.1</v>
      </c>
      <c r="W148" s="40" t="s">
        <v>586</v>
      </c>
      <c r="X148" s="65" t="s">
        <v>462</v>
      </c>
      <c r="Y148" s="66" t="s">
        <v>1640</v>
      </c>
      <c r="Z148" s="1387"/>
      <c r="AA148" s="133"/>
      <c r="AB148" s="133"/>
      <c r="AC148" s="133"/>
      <c r="AD148" s="133"/>
      <c r="AE148" s="133"/>
      <c r="AF148" s="133"/>
    </row>
    <row r="149" spans="1:32" s="134" customFormat="1" ht="112.5">
      <c r="A149" s="55"/>
      <c r="B149" s="56"/>
      <c r="C149" s="575"/>
      <c r="D149" s="1083"/>
      <c r="E149" s="1373" t="s">
        <v>1696</v>
      </c>
      <c r="F149" s="161">
        <v>0</v>
      </c>
      <c r="G149" s="1132">
        <v>25000</v>
      </c>
      <c r="H149" s="70">
        <v>0</v>
      </c>
      <c r="I149" s="70">
        <v>0</v>
      </c>
      <c r="J149" s="70">
        <v>0</v>
      </c>
      <c r="K149" s="1090">
        <v>25000</v>
      </c>
      <c r="L149" s="656">
        <v>60</v>
      </c>
      <c r="M149" s="656">
        <v>0</v>
      </c>
      <c r="N149" s="656">
        <v>0</v>
      </c>
      <c r="O149" s="656">
        <v>60</v>
      </c>
      <c r="P149" s="1365" t="s">
        <v>3144</v>
      </c>
      <c r="Q149" s="1366" t="s">
        <v>1235</v>
      </c>
      <c r="R149" s="656" t="s">
        <v>1680</v>
      </c>
      <c r="S149" s="78" t="s">
        <v>1697</v>
      </c>
      <c r="T149" s="656" t="s">
        <v>1670</v>
      </c>
      <c r="U149" s="40">
        <v>15</v>
      </c>
      <c r="V149" s="40">
        <v>15.1</v>
      </c>
      <c r="W149" s="40" t="s">
        <v>586</v>
      </c>
      <c r="X149" s="663" t="s">
        <v>462</v>
      </c>
      <c r="Y149" s="105" t="s">
        <v>1640</v>
      </c>
      <c r="Z149" s="1387"/>
      <c r="AA149" s="133"/>
      <c r="AB149" s="133"/>
      <c r="AC149" s="133"/>
      <c r="AD149" s="133"/>
      <c r="AE149" s="133"/>
      <c r="AF149" s="133"/>
    </row>
    <row r="150" spans="1:32" s="134" customFormat="1" ht="112.5">
      <c r="A150" s="55"/>
      <c r="B150" s="56"/>
      <c r="C150" s="575"/>
      <c r="D150" s="1083"/>
      <c r="E150" s="1373" t="s">
        <v>1698</v>
      </c>
      <c r="F150" s="1238"/>
      <c r="G150" s="1132">
        <v>15000</v>
      </c>
      <c r="H150" s="161">
        <v>0</v>
      </c>
      <c r="I150" s="161">
        <v>0</v>
      </c>
      <c r="J150" s="161">
        <v>0</v>
      </c>
      <c r="K150" s="1090">
        <v>15000</v>
      </c>
      <c r="L150" s="656">
        <v>60</v>
      </c>
      <c r="M150" s="1189">
        <v>0</v>
      </c>
      <c r="N150" s="1189">
        <v>0</v>
      </c>
      <c r="O150" s="656">
        <v>60</v>
      </c>
      <c r="P150" s="1365" t="s">
        <v>3144</v>
      </c>
      <c r="Q150" s="1366" t="s">
        <v>1235</v>
      </c>
      <c r="R150" s="656" t="s">
        <v>1690</v>
      </c>
      <c r="S150" s="78" t="s">
        <v>1697</v>
      </c>
      <c r="T150" s="656" t="s">
        <v>1670</v>
      </c>
      <c r="U150" s="40">
        <v>15</v>
      </c>
      <c r="V150" s="40">
        <v>15.1</v>
      </c>
      <c r="W150" s="40" t="s">
        <v>586</v>
      </c>
      <c r="X150" s="663" t="s">
        <v>462</v>
      </c>
      <c r="Y150" s="105" t="s">
        <v>1640</v>
      </c>
      <c r="Z150" s="1387"/>
      <c r="AA150" s="133"/>
      <c r="AB150" s="133"/>
      <c r="AC150" s="133"/>
      <c r="AD150" s="133"/>
      <c r="AE150" s="133"/>
      <c r="AF150" s="133"/>
    </row>
    <row r="151" spans="1:32" s="134" customFormat="1" ht="69.75">
      <c r="A151" s="55"/>
      <c r="B151" s="56"/>
      <c r="C151" s="582">
        <v>89</v>
      </c>
      <c r="D151" s="628">
        <v>1</v>
      </c>
      <c r="E151" s="482" t="s">
        <v>1865</v>
      </c>
      <c r="F151" s="161">
        <v>0</v>
      </c>
      <c r="G151" s="38">
        <v>50000</v>
      </c>
      <c r="H151" s="196">
        <v>0</v>
      </c>
      <c r="I151" s="196">
        <v>0</v>
      </c>
      <c r="J151" s="196">
        <v>0</v>
      </c>
      <c r="K151" s="47">
        <f t="shared" ref="K151:K164" si="10">SUM(F151,G151,H151,I151,J151)</f>
        <v>50000</v>
      </c>
      <c r="L151" s="69">
        <v>0</v>
      </c>
      <c r="M151" s="69">
        <v>0</v>
      </c>
      <c r="N151" s="69">
        <v>0</v>
      </c>
      <c r="O151" s="69">
        <v>0</v>
      </c>
      <c r="P151" s="415" t="s">
        <v>1866</v>
      </c>
      <c r="Q151" s="415" t="s">
        <v>3707</v>
      </c>
      <c r="R151" s="65" t="s">
        <v>1648</v>
      </c>
      <c r="S151" s="65" t="s">
        <v>1793</v>
      </c>
      <c r="T151" s="65" t="s">
        <v>1794</v>
      </c>
      <c r="U151" s="65">
        <v>15</v>
      </c>
      <c r="V151" s="65">
        <v>15.1</v>
      </c>
      <c r="W151" s="65" t="s">
        <v>586</v>
      </c>
      <c r="X151" s="57" t="s">
        <v>3458</v>
      </c>
      <c r="Y151" s="49" t="s">
        <v>1747</v>
      </c>
      <c r="Z151" s="1387"/>
      <c r="AA151" s="133"/>
      <c r="AB151" s="133"/>
      <c r="AC151" s="133"/>
      <c r="AD151" s="133"/>
      <c r="AE151" s="133"/>
      <c r="AF151" s="133"/>
    </row>
    <row r="152" spans="1:32" s="134" customFormat="1" ht="116.25">
      <c r="A152" s="55"/>
      <c r="B152" s="56"/>
      <c r="C152" s="582">
        <v>90</v>
      </c>
      <c r="D152" s="492">
        <v>2</v>
      </c>
      <c r="E152" s="547" t="s">
        <v>1935</v>
      </c>
      <c r="F152" s="161">
        <v>0</v>
      </c>
      <c r="G152" s="72">
        <v>80000</v>
      </c>
      <c r="H152" s="196">
        <v>0</v>
      </c>
      <c r="I152" s="196">
        <v>0</v>
      </c>
      <c r="J152" s="196">
        <v>0</v>
      </c>
      <c r="K152" s="47">
        <f t="shared" si="10"/>
        <v>80000</v>
      </c>
      <c r="L152" s="48">
        <v>200</v>
      </c>
      <c r="M152" s="161">
        <v>0</v>
      </c>
      <c r="N152" s="48">
        <v>200</v>
      </c>
      <c r="O152" s="48">
        <f>SUM(L152:N152)</f>
        <v>400</v>
      </c>
      <c r="P152" s="416" t="s">
        <v>3145</v>
      </c>
      <c r="Q152" s="416" t="s">
        <v>1235</v>
      </c>
      <c r="R152" s="50">
        <v>21582</v>
      </c>
      <c r="S152" s="702" t="s">
        <v>1885</v>
      </c>
      <c r="T152" s="40" t="s">
        <v>1886</v>
      </c>
      <c r="U152" s="154">
        <v>15</v>
      </c>
      <c r="V152" s="154">
        <v>15.1</v>
      </c>
      <c r="W152" s="154" t="s">
        <v>586</v>
      </c>
      <c r="X152" s="40" t="s">
        <v>462</v>
      </c>
      <c r="Y152" s="49" t="s">
        <v>1872</v>
      </c>
      <c r="Z152" s="1387"/>
      <c r="AA152" s="133"/>
      <c r="AB152" s="133"/>
      <c r="AC152" s="133"/>
      <c r="AD152" s="133"/>
      <c r="AE152" s="133"/>
      <c r="AF152" s="133"/>
    </row>
    <row r="153" spans="1:32" s="134" customFormat="1" ht="116.25">
      <c r="A153" s="55"/>
      <c r="B153" s="56"/>
      <c r="C153" s="582">
        <v>91</v>
      </c>
      <c r="D153" s="492">
        <v>3</v>
      </c>
      <c r="E153" s="552" t="s">
        <v>1936</v>
      </c>
      <c r="F153" s="161">
        <v>0</v>
      </c>
      <c r="G153" s="72">
        <v>120000</v>
      </c>
      <c r="H153" s="196">
        <v>0</v>
      </c>
      <c r="I153" s="196">
        <v>0</v>
      </c>
      <c r="J153" s="196">
        <v>0</v>
      </c>
      <c r="K153" s="47">
        <f t="shared" si="10"/>
        <v>120000</v>
      </c>
      <c r="L153" s="48">
        <v>400</v>
      </c>
      <c r="M153" s="48">
        <v>40</v>
      </c>
      <c r="N153" s="48">
        <v>560</v>
      </c>
      <c r="O153" s="48">
        <f>SUM(L153:N153)</f>
        <v>1000</v>
      </c>
      <c r="P153" s="416" t="s">
        <v>3144</v>
      </c>
      <c r="Q153" s="416" t="s">
        <v>1235</v>
      </c>
      <c r="R153" s="50">
        <v>21490</v>
      </c>
      <c r="S153" s="702" t="s">
        <v>1885</v>
      </c>
      <c r="T153" s="40" t="s">
        <v>1886</v>
      </c>
      <c r="U153" s="154">
        <v>15</v>
      </c>
      <c r="V153" s="154">
        <v>15.1</v>
      </c>
      <c r="W153" s="154" t="s">
        <v>586</v>
      </c>
      <c r="X153" s="40" t="s">
        <v>462</v>
      </c>
      <c r="Y153" s="49" t="s">
        <v>1872</v>
      </c>
      <c r="Z153" s="1387"/>
      <c r="AA153" s="133"/>
      <c r="AB153" s="133"/>
      <c r="AC153" s="133"/>
      <c r="AD153" s="133"/>
      <c r="AE153" s="133"/>
      <c r="AF153" s="133"/>
    </row>
    <row r="154" spans="1:32" s="134" customFormat="1">
      <c r="A154" s="55"/>
      <c r="B154" s="56"/>
      <c r="C154" s="582">
        <v>92</v>
      </c>
      <c r="D154" s="492">
        <v>4</v>
      </c>
      <c r="E154" s="547" t="s">
        <v>1937</v>
      </c>
      <c r="F154" s="161">
        <v>0</v>
      </c>
      <c r="G154" s="72">
        <v>90000</v>
      </c>
      <c r="H154" s="196">
        <v>0</v>
      </c>
      <c r="I154" s="196">
        <v>0</v>
      </c>
      <c r="J154" s="196">
        <v>0</v>
      </c>
      <c r="K154" s="47">
        <f t="shared" si="10"/>
        <v>90000</v>
      </c>
      <c r="L154" s="48"/>
      <c r="M154" s="48"/>
      <c r="N154" s="48"/>
      <c r="O154" s="48"/>
      <c r="P154" s="416"/>
      <c r="Q154" s="416"/>
      <c r="R154" s="40"/>
      <c r="S154" s="702"/>
      <c r="T154" s="40"/>
      <c r="U154" s="154">
        <v>15</v>
      </c>
      <c r="V154" s="154">
        <v>15.1</v>
      </c>
      <c r="W154" s="154" t="s">
        <v>586</v>
      </c>
      <c r="X154" s="40" t="s">
        <v>462</v>
      </c>
      <c r="Y154" s="49" t="s">
        <v>1872</v>
      </c>
      <c r="Z154" s="1387"/>
      <c r="AA154" s="133"/>
      <c r="AB154" s="133"/>
      <c r="AC154" s="133"/>
      <c r="AD154" s="133"/>
      <c r="AE154" s="133"/>
      <c r="AF154" s="133"/>
    </row>
    <row r="155" spans="1:32" s="1367" customFormat="1" ht="112.5">
      <c r="A155" s="1041"/>
      <c r="B155" s="1042"/>
      <c r="C155" s="1364"/>
      <c r="D155" s="1083"/>
      <c r="E155" s="1372" t="s">
        <v>3105</v>
      </c>
      <c r="F155" s="1374">
        <v>0</v>
      </c>
      <c r="G155" s="1375">
        <v>1500</v>
      </c>
      <c r="H155" s="1376">
        <v>0</v>
      </c>
      <c r="I155" s="1376">
        <v>0</v>
      </c>
      <c r="J155" s="1376">
        <v>0</v>
      </c>
      <c r="K155" s="1090">
        <f t="shared" si="10"/>
        <v>1500</v>
      </c>
      <c r="L155" s="664">
        <v>30</v>
      </c>
      <c r="M155" s="664">
        <v>8</v>
      </c>
      <c r="N155" s="1374">
        <v>0</v>
      </c>
      <c r="O155" s="664">
        <f t="shared" ref="O155:O163" si="11">SUM(L155:N155)</f>
        <v>38</v>
      </c>
      <c r="P155" s="657" t="s">
        <v>3144</v>
      </c>
      <c r="Q155" s="657" t="s">
        <v>1235</v>
      </c>
      <c r="R155" s="660">
        <v>21459</v>
      </c>
      <c r="S155" s="78" t="s">
        <v>1885</v>
      </c>
      <c r="T155" s="656" t="s">
        <v>1886</v>
      </c>
      <c r="U155" s="154">
        <v>15</v>
      </c>
      <c r="V155" s="154">
        <v>15.1</v>
      </c>
      <c r="W155" s="154" t="s">
        <v>586</v>
      </c>
      <c r="X155" s="656" t="s">
        <v>462</v>
      </c>
      <c r="Y155" s="77" t="s">
        <v>1872</v>
      </c>
      <c r="Z155" s="1396"/>
      <c r="AA155" s="1368"/>
      <c r="AB155" s="1368"/>
      <c r="AC155" s="1368"/>
      <c r="AD155" s="1368"/>
      <c r="AE155" s="1368"/>
      <c r="AF155" s="1368"/>
    </row>
    <row r="156" spans="1:32" s="1367" customFormat="1" ht="112.5">
      <c r="A156" s="1041"/>
      <c r="B156" s="1042"/>
      <c r="C156" s="1364"/>
      <c r="D156" s="1083"/>
      <c r="E156" s="1372" t="s">
        <v>3106</v>
      </c>
      <c r="F156" s="1374">
        <v>0</v>
      </c>
      <c r="G156" s="1375">
        <v>10000</v>
      </c>
      <c r="H156" s="1376">
        <v>0</v>
      </c>
      <c r="I156" s="1376">
        <v>0</v>
      </c>
      <c r="J156" s="1376">
        <v>0</v>
      </c>
      <c r="K156" s="1090">
        <f t="shared" si="10"/>
        <v>10000</v>
      </c>
      <c r="L156" s="664">
        <v>316</v>
      </c>
      <c r="M156" s="664">
        <v>34</v>
      </c>
      <c r="N156" s="1374">
        <v>0</v>
      </c>
      <c r="O156" s="664">
        <f t="shared" si="11"/>
        <v>350</v>
      </c>
      <c r="P156" s="657" t="s">
        <v>3145</v>
      </c>
      <c r="Q156" s="657" t="s">
        <v>1235</v>
      </c>
      <c r="R156" s="660">
        <v>21520</v>
      </c>
      <c r="S156" s="78" t="s">
        <v>1885</v>
      </c>
      <c r="T156" s="656" t="s">
        <v>1886</v>
      </c>
      <c r="U156" s="154">
        <v>15</v>
      </c>
      <c r="V156" s="154">
        <v>15.1</v>
      </c>
      <c r="W156" s="154" t="s">
        <v>586</v>
      </c>
      <c r="X156" s="656" t="s">
        <v>462</v>
      </c>
      <c r="Y156" s="77" t="s">
        <v>1872</v>
      </c>
      <c r="Z156" s="1396"/>
      <c r="AA156" s="1368"/>
      <c r="AB156" s="1368"/>
      <c r="AC156" s="1368"/>
      <c r="AD156" s="1368"/>
      <c r="AE156" s="1368"/>
      <c r="AF156" s="1368"/>
    </row>
    <row r="157" spans="1:32" s="1367" customFormat="1" ht="112.5">
      <c r="A157" s="1041"/>
      <c r="B157" s="1042"/>
      <c r="C157" s="1364"/>
      <c r="D157" s="1083"/>
      <c r="E157" s="1372" t="s">
        <v>3107</v>
      </c>
      <c r="F157" s="1374">
        <v>0</v>
      </c>
      <c r="G157" s="1375">
        <v>15000</v>
      </c>
      <c r="H157" s="1376">
        <v>0</v>
      </c>
      <c r="I157" s="1376">
        <v>0</v>
      </c>
      <c r="J157" s="1376">
        <v>0</v>
      </c>
      <c r="K157" s="1090">
        <f t="shared" si="10"/>
        <v>15000</v>
      </c>
      <c r="L157" s="664">
        <v>57</v>
      </c>
      <c r="M157" s="664">
        <v>5</v>
      </c>
      <c r="N157" s="664">
        <v>50</v>
      </c>
      <c r="O157" s="664">
        <f t="shared" si="11"/>
        <v>112</v>
      </c>
      <c r="P157" s="657" t="s">
        <v>3145</v>
      </c>
      <c r="Q157" s="657" t="s">
        <v>1235</v>
      </c>
      <c r="R157" s="660">
        <v>21520</v>
      </c>
      <c r="S157" s="78" t="s">
        <v>1885</v>
      </c>
      <c r="T157" s="656" t="s">
        <v>1886</v>
      </c>
      <c r="U157" s="154">
        <v>15</v>
      </c>
      <c r="V157" s="154">
        <v>15.1</v>
      </c>
      <c r="W157" s="154" t="s">
        <v>586</v>
      </c>
      <c r="X157" s="656" t="s">
        <v>462</v>
      </c>
      <c r="Y157" s="77" t="s">
        <v>1872</v>
      </c>
      <c r="Z157" s="1396"/>
      <c r="AA157" s="1368"/>
      <c r="AB157" s="1368"/>
      <c r="AC157" s="1368"/>
      <c r="AD157" s="1368"/>
      <c r="AE157" s="1368"/>
      <c r="AF157" s="1368"/>
    </row>
    <row r="158" spans="1:32" s="1367" customFormat="1" ht="112.5">
      <c r="A158" s="1041"/>
      <c r="B158" s="1042"/>
      <c r="C158" s="1364"/>
      <c r="D158" s="1083"/>
      <c r="E158" s="1372" t="s">
        <v>3108</v>
      </c>
      <c r="F158" s="1374">
        <v>0</v>
      </c>
      <c r="G158" s="1375">
        <v>3500</v>
      </c>
      <c r="H158" s="1376">
        <v>0</v>
      </c>
      <c r="I158" s="1376">
        <v>0</v>
      </c>
      <c r="J158" s="1376">
        <v>0</v>
      </c>
      <c r="K158" s="1090">
        <f t="shared" si="10"/>
        <v>3500</v>
      </c>
      <c r="L158" s="664">
        <v>46</v>
      </c>
      <c r="M158" s="664">
        <v>64</v>
      </c>
      <c r="N158" s="1374">
        <v>0</v>
      </c>
      <c r="O158" s="664">
        <f t="shared" si="11"/>
        <v>110</v>
      </c>
      <c r="P158" s="657" t="s">
        <v>3145</v>
      </c>
      <c r="Q158" s="657" t="s">
        <v>1235</v>
      </c>
      <c r="R158" s="660">
        <v>21641</v>
      </c>
      <c r="S158" s="78" t="s">
        <v>1885</v>
      </c>
      <c r="T158" s="656" t="s">
        <v>1886</v>
      </c>
      <c r="U158" s="154">
        <v>15</v>
      </c>
      <c r="V158" s="154">
        <v>15.1</v>
      </c>
      <c r="W158" s="154" t="s">
        <v>586</v>
      </c>
      <c r="X158" s="656" t="s">
        <v>462</v>
      </c>
      <c r="Y158" s="77" t="s">
        <v>1872</v>
      </c>
      <c r="Z158" s="1396"/>
      <c r="AA158" s="1368"/>
      <c r="AB158" s="1368"/>
      <c r="AC158" s="1368"/>
      <c r="AD158" s="1368"/>
      <c r="AE158" s="1368"/>
      <c r="AF158" s="1368"/>
    </row>
    <row r="159" spans="1:32" s="1367" customFormat="1" ht="112.5">
      <c r="A159" s="1041"/>
      <c r="B159" s="1042"/>
      <c r="C159" s="1364"/>
      <c r="D159" s="1083"/>
      <c r="E159" s="1372" t="s">
        <v>3109</v>
      </c>
      <c r="F159" s="1374">
        <v>0</v>
      </c>
      <c r="G159" s="1375">
        <v>5000</v>
      </c>
      <c r="H159" s="1376">
        <v>0</v>
      </c>
      <c r="I159" s="1376">
        <v>0</v>
      </c>
      <c r="J159" s="1376">
        <v>0</v>
      </c>
      <c r="K159" s="1090">
        <f t="shared" si="10"/>
        <v>5000</v>
      </c>
      <c r="L159" s="664">
        <v>70</v>
      </c>
      <c r="M159" s="664">
        <v>30</v>
      </c>
      <c r="N159" s="1374">
        <v>0</v>
      </c>
      <c r="O159" s="664">
        <f t="shared" si="11"/>
        <v>100</v>
      </c>
      <c r="P159" s="657" t="s">
        <v>3144</v>
      </c>
      <c r="Q159" s="657" t="s">
        <v>1235</v>
      </c>
      <c r="R159" s="660">
        <v>21732</v>
      </c>
      <c r="S159" s="78" t="s">
        <v>1885</v>
      </c>
      <c r="T159" s="656" t="s">
        <v>1886</v>
      </c>
      <c r="U159" s="154">
        <v>15</v>
      </c>
      <c r="V159" s="154">
        <v>15.1</v>
      </c>
      <c r="W159" s="154" t="s">
        <v>586</v>
      </c>
      <c r="X159" s="656" t="s">
        <v>462</v>
      </c>
      <c r="Y159" s="77" t="s">
        <v>1872</v>
      </c>
      <c r="Z159" s="1396"/>
      <c r="AA159" s="1368"/>
      <c r="AB159" s="1368"/>
      <c r="AC159" s="1368"/>
      <c r="AD159" s="1368"/>
      <c r="AE159" s="1368"/>
      <c r="AF159" s="1368"/>
    </row>
    <row r="160" spans="1:32" s="1367" customFormat="1" ht="112.5">
      <c r="A160" s="1041"/>
      <c r="B160" s="1042"/>
      <c r="C160" s="1364"/>
      <c r="D160" s="1083"/>
      <c r="E160" s="1372" t="s">
        <v>3110</v>
      </c>
      <c r="F160" s="1374">
        <v>0</v>
      </c>
      <c r="G160" s="1375">
        <v>10000</v>
      </c>
      <c r="H160" s="1376">
        <v>0</v>
      </c>
      <c r="I160" s="1376">
        <v>0</v>
      </c>
      <c r="J160" s="1376">
        <v>0</v>
      </c>
      <c r="K160" s="1090">
        <f t="shared" si="10"/>
        <v>10000</v>
      </c>
      <c r="L160" s="664">
        <v>446</v>
      </c>
      <c r="M160" s="664">
        <v>54</v>
      </c>
      <c r="N160" s="1374">
        <v>0</v>
      </c>
      <c r="O160" s="664">
        <f t="shared" si="11"/>
        <v>500</v>
      </c>
      <c r="P160" s="657" t="s">
        <v>3147</v>
      </c>
      <c r="Q160" s="657" t="s">
        <v>1235</v>
      </c>
      <c r="R160" s="660">
        <v>21763</v>
      </c>
      <c r="S160" s="78" t="s">
        <v>1885</v>
      </c>
      <c r="T160" s="656" t="s">
        <v>1886</v>
      </c>
      <c r="U160" s="154">
        <v>15</v>
      </c>
      <c r="V160" s="154">
        <v>15.1</v>
      </c>
      <c r="W160" s="154" t="s">
        <v>586</v>
      </c>
      <c r="X160" s="656" t="s">
        <v>462</v>
      </c>
      <c r="Y160" s="77" t="s">
        <v>1872</v>
      </c>
      <c r="Z160" s="1396"/>
      <c r="AA160" s="1368"/>
      <c r="AB160" s="1368"/>
      <c r="AC160" s="1368"/>
      <c r="AD160" s="1368"/>
      <c r="AE160" s="1368"/>
      <c r="AF160" s="1368"/>
    </row>
    <row r="161" spans="1:32" s="1367" customFormat="1" ht="112.5">
      <c r="A161" s="1041"/>
      <c r="B161" s="1042"/>
      <c r="C161" s="1364"/>
      <c r="D161" s="1083"/>
      <c r="E161" s="1372" t="s">
        <v>3111</v>
      </c>
      <c r="F161" s="1374">
        <v>0</v>
      </c>
      <c r="G161" s="1375">
        <v>30000</v>
      </c>
      <c r="H161" s="1376">
        <v>0</v>
      </c>
      <c r="I161" s="1376">
        <v>0</v>
      </c>
      <c r="J161" s="1376">
        <v>0</v>
      </c>
      <c r="K161" s="1090">
        <f t="shared" si="10"/>
        <v>30000</v>
      </c>
      <c r="L161" s="664">
        <v>600</v>
      </c>
      <c r="M161" s="664">
        <v>120</v>
      </c>
      <c r="N161" s="1374">
        <v>0</v>
      </c>
      <c r="O161" s="664">
        <f t="shared" si="11"/>
        <v>720</v>
      </c>
      <c r="P161" s="657" t="s">
        <v>3145</v>
      </c>
      <c r="Q161" s="657" t="s">
        <v>1235</v>
      </c>
      <c r="R161" s="660">
        <v>21794</v>
      </c>
      <c r="S161" s="78" t="s">
        <v>1885</v>
      </c>
      <c r="T161" s="656" t="s">
        <v>1886</v>
      </c>
      <c r="U161" s="154">
        <v>15</v>
      </c>
      <c r="V161" s="154">
        <v>15.1</v>
      </c>
      <c r="W161" s="154" t="s">
        <v>586</v>
      </c>
      <c r="X161" s="656" t="s">
        <v>462</v>
      </c>
      <c r="Y161" s="77" t="s">
        <v>1872</v>
      </c>
      <c r="Z161" s="1396"/>
      <c r="AA161" s="1368"/>
      <c r="AB161" s="1368"/>
      <c r="AC161" s="1368"/>
      <c r="AD161" s="1368"/>
      <c r="AE161" s="1368"/>
      <c r="AF161" s="1368"/>
    </row>
    <row r="162" spans="1:32" s="1367" customFormat="1" ht="112.5">
      <c r="A162" s="1041"/>
      <c r="B162" s="1042"/>
      <c r="C162" s="1364"/>
      <c r="D162" s="1083"/>
      <c r="E162" s="1372" t="s">
        <v>3112</v>
      </c>
      <c r="F162" s="1374">
        <v>0</v>
      </c>
      <c r="G162" s="1132">
        <v>15000</v>
      </c>
      <c r="H162" s="1376">
        <v>0</v>
      </c>
      <c r="I162" s="1376">
        <v>0</v>
      </c>
      <c r="J162" s="1376">
        <v>0</v>
      </c>
      <c r="K162" s="1090">
        <f t="shared" si="10"/>
        <v>15000</v>
      </c>
      <c r="L162" s="664">
        <v>80</v>
      </c>
      <c r="M162" s="664">
        <v>20</v>
      </c>
      <c r="N162" s="1374">
        <v>0</v>
      </c>
      <c r="O162" s="664">
        <f t="shared" si="11"/>
        <v>100</v>
      </c>
      <c r="P162" s="657" t="s">
        <v>3147</v>
      </c>
      <c r="Q162" s="657" t="s">
        <v>1235</v>
      </c>
      <c r="R162" s="660">
        <v>21794</v>
      </c>
      <c r="S162" s="78" t="s">
        <v>1885</v>
      </c>
      <c r="T162" s="656" t="s">
        <v>1886</v>
      </c>
      <c r="U162" s="154">
        <v>15</v>
      </c>
      <c r="V162" s="154">
        <v>15.1</v>
      </c>
      <c r="W162" s="154" t="s">
        <v>586</v>
      </c>
      <c r="X162" s="656" t="s">
        <v>462</v>
      </c>
      <c r="Y162" s="77" t="s">
        <v>1872</v>
      </c>
      <c r="Z162" s="1396"/>
      <c r="AA162" s="1368"/>
      <c r="AB162" s="1368"/>
      <c r="AC162" s="1368"/>
      <c r="AD162" s="1368"/>
      <c r="AE162" s="1368"/>
      <c r="AF162" s="1368"/>
    </row>
    <row r="163" spans="1:32" s="134" customFormat="1" ht="116.25">
      <c r="A163" s="55"/>
      <c r="B163" s="56"/>
      <c r="C163" s="582">
        <v>93</v>
      </c>
      <c r="D163" s="492">
        <v>5</v>
      </c>
      <c r="E163" s="547" t="s">
        <v>1938</v>
      </c>
      <c r="F163" s="63">
        <v>0</v>
      </c>
      <c r="G163" s="72">
        <v>80000</v>
      </c>
      <c r="H163" s="196">
        <v>0</v>
      </c>
      <c r="I163" s="196">
        <v>0</v>
      </c>
      <c r="J163" s="196">
        <v>0</v>
      </c>
      <c r="K163" s="47">
        <f t="shared" si="10"/>
        <v>80000</v>
      </c>
      <c r="L163" s="48">
        <v>200</v>
      </c>
      <c r="M163" s="48">
        <v>25</v>
      </c>
      <c r="N163" s="48">
        <v>175</v>
      </c>
      <c r="O163" s="48">
        <f t="shared" si="11"/>
        <v>400</v>
      </c>
      <c r="P163" s="416" t="s">
        <v>3145</v>
      </c>
      <c r="Q163" s="416" t="s">
        <v>1235</v>
      </c>
      <c r="R163" s="50">
        <v>21582</v>
      </c>
      <c r="S163" s="702" t="s">
        <v>1885</v>
      </c>
      <c r="T163" s="40" t="s">
        <v>1886</v>
      </c>
      <c r="U163" s="154">
        <v>15</v>
      </c>
      <c r="V163" s="154">
        <v>15.1</v>
      </c>
      <c r="W163" s="154" t="s">
        <v>586</v>
      </c>
      <c r="X163" s="40" t="s">
        <v>462</v>
      </c>
      <c r="Y163" s="49" t="s">
        <v>1872</v>
      </c>
      <c r="Z163" s="1387"/>
      <c r="AA163" s="133"/>
      <c r="AB163" s="133"/>
      <c r="AC163" s="133"/>
      <c r="AD163" s="133"/>
      <c r="AE163" s="133"/>
      <c r="AF163" s="133"/>
    </row>
    <row r="164" spans="1:32" s="134" customFormat="1" ht="116.25">
      <c r="A164" s="55"/>
      <c r="B164" s="56"/>
      <c r="C164" s="582">
        <v>94</v>
      </c>
      <c r="D164" s="492">
        <v>1</v>
      </c>
      <c r="E164" s="478" t="s">
        <v>2064</v>
      </c>
      <c r="F164" s="63">
        <v>0</v>
      </c>
      <c r="G164" s="47">
        <v>200000</v>
      </c>
      <c r="H164" s="196">
        <v>0</v>
      </c>
      <c r="I164" s="196">
        <v>0</v>
      </c>
      <c r="J164" s="196">
        <v>0</v>
      </c>
      <c r="K164" s="63">
        <f t="shared" si="10"/>
        <v>200000</v>
      </c>
      <c r="L164" s="161">
        <v>0</v>
      </c>
      <c r="M164" s="161">
        <v>0</v>
      </c>
      <c r="N164" s="161">
        <v>0</v>
      </c>
      <c r="O164" s="161">
        <v>0</v>
      </c>
      <c r="P164" s="472" t="s">
        <v>3721</v>
      </c>
      <c r="Q164" s="472" t="s">
        <v>3722</v>
      </c>
      <c r="R164" s="40" t="s">
        <v>3221</v>
      </c>
      <c r="S164" s="40"/>
      <c r="T164" s="855"/>
      <c r="U164" s="154">
        <v>15</v>
      </c>
      <c r="V164" s="154">
        <v>15.1</v>
      </c>
      <c r="W164" s="154" t="s">
        <v>586</v>
      </c>
      <c r="X164" s="40" t="s">
        <v>3458</v>
      </c>
      <c r="Y164" s="66" t="s">
        <v>1961</v>
      </c>
      <c r="Z164" s="1387"/>
      <c r="AA164" s="133"/>
      <c r="AB164" s="133"/>
      <c r="AC164" s="133"/>
      <c r="AD164" s="133"/>
      <c r="AE164" s="133"/>
      <c r="AF164" s="133"/>
    </row>
    <row r="165" spans="1:32" s="134" customFormat="1" ht="129.75" customHeight="1">
      <c r="A165" s="55"/>
      <c r="B165" s="56"/>
      <c r="C165" s="582">
        <v>95</v>
      </c>
      <c r="D165" s="492">
        <v>1</v>
      </c>
      <c r="E165" s="510" t="s">
        <v>2072</v>
      </c>
      <c r="F165" s="63">
        <v>0</v>
      </c>
      <c r="G165" s="93">
        <v>30000</v>
      </c>
      <c r="H165" s="63">
        <v>0</v>
      </c>
      <c r="I165" s="63">
        <v>0</v>
      </c>
      <c r="J165" s="63">
        <v>0</v>
      </c>
      <c r="K165" s="63">
        <v>30000</v>
      </c>
      <c r="L165" s="40">
        <v>30</v>
      </c>
      <c r="M165" s="63">
        <v>0</v>
      </c>
      <c r="N165" s="63">
        <v>0</v>
      </c>
      <c r="O165" s="40">
        <v>30</v>
      </c>
      <c r="P165" s="416" t="s">
        <v>3145</v>
      </c>
      <c r="Q165" s="416" t="s">
        <v>1235</v>
      </c>
      <c r="R165" s="50">
        <v>21551</v>
      </c>
      <c r="S165" s="702" t="s">
        <v>2073</v>
      </c>
      <c r="T165" s="855" t="s">
        <v>2074</v>
      </c>
      <c r="U165" s="154">
        <v>15</v>
      </c>
      <c r="V165" s="154">
        <v>15.1</v>
      </c>
      <c r="W165" s="154" t="s">
        <v>586</v>
      </c>
      <c r="X165" s="40" t="s">
        <v>462</v>
      </c>
      <c r="Y165" s="66" t="s">
        <v>1961</v>
      </c>
      <c r="Z165" s="1387"/>
      <c r="AA165" s="133"/>
      <c r="AB165" s="133"/>
      <c r="AC165" s="133"/>
      <c r="AD165" s="133"/>
      <c r="AE165" s="133"/>
      <c r="AF165" s="133"/>
    </row>
    <row r="166" spans="1:32" s="134" customFormat="1" ht="216.75" customHeight="1">
      <c r="A166" s="55"/>
      <c r="B166" s="56"/>
      <c r="C166" s="582">
        <v>96</v>
      </c>
      <c r="D166" s="492">
        <v>2</v>
      </c>
      <c r="E166" s="547" t="s">
        <v>2075</v>
      </c>
      <c r="F166" s="63">
        <v>0</v>
      </c>
      <c r="G166" s="93">
        <v>10000</v>
      </c>
      <c r="H166" s="63">
        <v>0</v>
      </c>
      <c r="I166" s="63">
        <v>0</v>
      </c>
      <c r="J166" s="63">
        <v>0</v>
      </c>
      <c r="K166" s="63">
        <v>10000</v>
      </c>
      <c r="L166" s="40">
        <v>66</v>
      </c>
      <c r="M166" s="63">
        <v>0</v>
      </c>
      <c r="N166" s="63">
        <v>0</v>
      </c>
      <c r="O166" s="40">
        <v>66</v>
      </c>
      <c r="P166" s="416" t="s">
        <v>3425</v>
      </c>
      <c r="Q166" s="416" t="s">
        <v>3426</v>
      </c>
      <c r="R166" s="50">
        <v>21551</v>
      </c>
      <c r="S166" s="702" t="s">
        <v>2076</v>
      </c>
      <c r="T166" s="855" t="s">
        <v>2077</v>
      </c>
      <c r="U166" s="154">
        <v>15</v>
      </c>
      <c r="V166" s="154">
        <v>15.1</v>
      </c>
      <c r="W166" s="154" t="s">
        <v>586</v>
      </c>
      <c r="X166" s="40" t="s">
        <v>462</v>
      </c>
      <c r="Y166" s="66" t="s">
        <v>1961</v>
      </c>
      <c r="Z166" s="1387"/>
      <c r="AA166" s="133"/>
      <c r="AB166" s="133"/>
      <c r="AC166" s="133"/>
      <c r="AD166" s="133"/>
      <c r="AE166" s="133"/>
      <c r="AF166" s="133"/>
    </row>
    <row r="167" spans="1:32" s="134" customFormat="1" ht="93">
      <c r="A167" s="55"/>
      <c r="B167" s="56"/>
      <c r="C167" s="582">
        <v>97</v>
      </c>
      <c r="D167" s="492">
        <v>4</v>
      </c>
      <c r="E167" s="547" t="s">
        <v>2078</v>
      </c>
      <c r="F167" s="63">
        <v>0</v>
      </c>
      <c r="G167" s="93">
        <v>30000</v>
      </c>
      <c r="H167" s="63">
        <v>0</v>
      </c>
      <c r="I167" s="63">
        <v>0</v>
      </c>
      <c r="J167" s="63">
        <v>0</v>
      </c>
      <c r="K167" s="63">
        <v>30000</v>
      </c>
      <c r="L167" s="63">
        <v>60</v>
      </c>
      <c r="M167" s="40">
        <v>25</v>
      </c>
      <c r="N167" s="63">
        <v>0</v>
      </c>
      <c r="O167" s="40">
        <v>85</v>
      </c>
      <c r="P167" s="416" t="s">
        <v>240</v>
      </c>
      <c r="Q167" s="416" t="s">
        <v>220</v>
      </c>
      <c r="R167" s="50" t="s">
        <v>2079</v>
      </c>
      <c r="S167" s="702" t="s">
        <v>2080</v>
      </c>
      <c r="T167" s="855" t="s">
        <v>2081</v>
      </c>
      <c r="U167" s="154">
        <v>15</v>
      </c>
      <c r="V167" s="154">
        <v>15.1</v>
      </c>
      <c r="W167" s="154" t="s">
        <v>586</v>
      </c>
      <c r="X167" s="40" t="s">
        <v>462</v>
      </c>
      <c r="Y167" s="66" t="s">
        <v>1961</v>
      </c>
      <c r="Z167" s="1387"/>
      <c r="AA167" s="133"/>
      <c r="AB167" s="133"/>
      <c r="AC167" s="133"/>
      <c r="AD167" s="133"/>
      <c r="AE167" s="133"/>
      <c r="AF167" s="133"/>
    </row>
    <row r="168" spans="1:32" s="134" customFormat="1" ht="162.75">
      <c r="A168" s="55"/>
      <c r="B168" s="56"/>
      <c r="C168" s="582">
        <v>98</v>
      </c>
      <c r="D168" s="492">
        <v>5</v>
      </c>
      <c r="E168" s="614" t="s">
        <v>2082</v>
      </c>
      <c r="F168" s="63">
        <v>0</v>
      </c>
      <c r="G168" s="251">
        <v>30000</v>
      </c>
      <c r="H168" s="63">
        <v>0</v>
      </c>
      <c r="I168" s="63">
        <v>0</v>
      </c>
      <c r="J168" s="63">
        <v>0</v>
      </c>
      <c r="K168" s="63">
        <v>30000</v>
      </c>
      <c r="L168" s="63">
        <v>50</v>
      </c>
      <c r="M168" s="40">
        <v>10</v>
      </c>
      <c r="N168" s="63">
        <v>0</v>
      </c>
      <c r="O168" s="40">
        <v>60</v>
      </c>
      <c r="P168" s="416" t="s">
        <v>2083</v>
      </c>
      <c r="Q168" s="416" t="s">
        <v>882</v>
      </c>
      <c r="R168" s="50">
        <v>21610</v>
      </c>
      <c r="S168" s="702" t="s">
        <v>2084</v>
      </c>
      <c r="T168" s="855" t="s">
        <v>2085</v>
      </c>
      <c r="U168" s="154">
        <v>15</v>
      </c>
      <c r="V168" s="154">
        <v>15.1</v>
      </c>
      <c r="W168" s="154" t="s">
        <v>586</v>
      </c>
      <c r="X168" s="40" t="s">
        <v>462</v>
      </c>
      <c r="Y168" s="66" t="s">
        <v>1961</v>
      </c>
      <c r="Z168" s="1387"/>
      <c r="AA168" s="133"/>
      <c r="AB168" s="133"/>
      <c r="AC168" s="133"/>
      <c r="AD168" s="133"/>
      <c r="AE168" s="133"/>
      <c r="AF168" s="133"/>
    </row>
    <row r="169" spans="1:32" s="134" customFormat="1" ht="116.25">
      <c r="A169" s="55"/>
      <c r="B169" s="56"/>
      <c r="C169" s="582">
        <v>99</v>
      </c>
      <c r="D169" s="492">
        <v>6</v>
      </c>
      <c r="E169" s="614" t="s">
        <v>2086</v>
      </c>
      <c r="F169" s="63">
        <v>0</v>
      </c>
      <c r="G169" s="251">
        <v>100000</v>
      </c>
      <c r="H169" s="63">
        <v>0</v>
      </c>
      <c r="I169" s="63">
        <v>0</v>
      </c>
      <c r="J169" s="63">
        <v>0</v>
      </c>
      <c r="K169" s="63">
        <v>100000</v>
      </c>
      <c r="L169" s="63">
        <v>20</v>
      </c>
      <c r="M169" s="40">
        <v>5</v>
      </c>
      <c r="N169" s="63">
        <v>0</v>
      </c>
      <c r="O169" s="40">
        <v>25</v>
      </c>
      <c r="P169" s="416" t="s">
        <v>3144</v>
      </c>
      <c r="Q169" s="416" t="s">
        <v>1235</v>
      </c>
      <c r="R169" s="50">
        <v>21551</v>
      </c>
      <c r="S169" s="702" t="s">
        <v>2087</v>
      </c>
      <c r="T169" s="855" t="s">
        <v>2088</v>
      </c>
      <c r="U169" s="154">
        <v>15</v>
      </c>
      <c r="V169" s="154">
        <v>15.1</v>
      </c>
      <c r="W169" s="154" t="s">
        <v>586</v>
      </c>
      <c r="X169" s="40" t="s">
        <v>462</v>
      </c>
      <c r="Y169" s="66" t="s">
        <v>1961</v>
      </c>
      <c r="Z169" s="1387"/>
      <c r="AA169" s="133"/>
      <c r="AB169" s="133"/>
      <c r="AC169" s="133"/>
      <c r="AD169" s="133"/>
      <c r="AE169" s="133"/>
      <c r="AF169" s="133"/>
    </row>
    <row r="170" spans="1:32" s="134" customFormat="1" ht="116.25">
      <c r="A170" s="55"/>
      <c r="B170" s="56"/>
      <c r="C170" s="582">
        <v>100</v>
      </c>
      <c r="D170" s="488">
        <v>8</v>
      </c>
      <c r="E170" s="478" t="s">
        <v>2089</v>
      </c>
      <c r="F170" s="157">
        <v>0</v>
      </c>
      <c r="G170" s="157">
        <v>0</v>
      </c>
      <c r="H170" s="157">
        <v>0</v>
      </c>
      <c r="I170" s="157">
        <v>0</v>
      </c>
      <c r="J170" s="157">
        <v>0</v>
      </c>
      <c r="K170" s="63">
        <v>0</v>
      </c>
      <c r="L170" s="40">
        <v>10</v>
      </c>
      <c r="M170" s="40">
        <v>20</v>
      </c>
      <c r="N170" s="40">
        <v>100</v>
      </c>
      <c r="O170" s="40">
        <v>130</v>
      </c>
      <c r="P170" s="416" t="s">
        <v>3144</v>
      </c>
      <c r="Q170" s="416" t="s">
        <v>1235</v>
      </c>
      <c r="R170" s="67">
        <v>21490</v>
      </c>
      <c r="S170" s="702" t="s">
        <v>2090</v>
      </c>
      <c r="T170" s="855" t="s">
        <v>2091</v>
      </c>
      <c r="U170" s="154">
        <v>15</v>
      </c>
      <c r="V170" s="154">
        <v>15.1</v>
      </c>
      <c r="W170" s="154" t="s">
        <v>586</v>
      </c>
      <c r="X170" s="40" t="s">
        <v>462</v>
      </c>
      <c r="Y170" s="66" t="s">
        <v>1961</v>
      </c>
      <c r="Z170" s="1387"/>
      <c r="AA170" s="133"/>
      <c r="AB170" s="133"/>
      <c r="AC170" s="133"/>
      <c r="AD170" s="133"/>
      <c r="AE170" s="133"/>
      <c r="AF170" s="133"/>
    </row>
    <row r="171" spans="1:32" s="134" customFormat="1" ht="116.25">
      <c r="A171" s="55"/>
      <c r="B171" s="56"/>
      <c r="C171" s="582">
        <v>101</v>
      </c>
      <c r="D171" s="488">
        <v>9</v>
      </c>
      <c r="E171" s="497" t="s">
        <v>2092</v>
      </c>
      <c r="F171" s="157">
        <v>0</v>
      </c>
      <c r="G171" s="157">
        <v>0</v>
      </c>
      <c r="H171" s="157">
        <v>0</v>
      </c>
      <c r="I171" s="157">
        <v>0</v>
      </c>
      <c r="J171" s="157">
        <v>0</v>
      </c>
      <c r="K171" s="63">
        <v>0</v>
      </c>
      <c r="L171" s="63">
        <v>0</v>
      </c>
      <c r="M171" s="40">
        <v>70</v>
      </c>
      <c r="N171" s="63">
        <v>0</v>
      </c>
      <c r="O171" s="40">
        <v>70</v>
      </c>
      <c r="P171" s="416" t="s">
        <v>3144</v>
      </c>
      <c r="Q171" s="416" t="s">
        <v>1235</v>
      </c>
      <c r="R171" s="67">
        <v>21459</v>
      </c>
      <c r="S171" s="702" t="s">
        <v>2065</v>
      </c>
      <c r="T171" s="855" t="s">
        <v>2066</v>
      </c>
      <c r="U171" s="154">
        <v>15</v>
      </c>
      <c r="V171" s="154">
        <v>15.1</v>
      </c>
      <c r="W171" s="154" t="s">
        <v>586</v>
      </c>
      <c r="X171" s="40" t="s">
        <v>462</v>
      </c>
      <c r="Y171" s="66" t="s">
        <v>1961</v>
      </c>
      <c r="Z171" s="1387"/>
      <c r="AA171" s="133"/>
      <c r="AB171" s="133"/>
      <c r="AC171" s="133"/>
      <c r="AD171" s="133"/>
      <c r="AE171" s="133"/>
      <c r="AF171" s="133"/>
    </row>
    <row r="172" spans="1:32" s="134" customFormat="1" ht="116.25">
      <c r="A172" s="55"/>
      <c r="B172" s="56"/>
      <c r="C172" s="582">
        <v>102</v>
      </c>
      <c r="D172" s="492">
        <v>1</v>
      </c>
      <c r="E172" s="510" t="s">
        <v>2221</v>
      </c>
      <c r="F172" s="161">
        <v>0</v>
      </c>
      <c r="G172" s="93">
        <v>50000</v>
      </c>
      <c r="H172" s="161">
        <v>0</v>
      </c>
      <c r="I172" s="161">
        <v>0</v>
      </c>
      <c r="J172" s="161">
        <v>0</v>
      </c>
      <c r="K172" s="47">
        <f>SUM(F172,G172,H172,I172,J172)</f>
        <v>50000</v>
      </c>
      <c r="L172" s="40">
        <v>200</v>
      </c>
      <c r="M172" s="40">
        <v>13</v>
      </c>
      <c r="N172" s="40">
        <v>20</v>
      </c>
      <c r="O172" s="40">
        <v>233</v>
      </c>
      <c r="P172" s="416" t="s">
        <v>3144</v>
      </c>
      <c r="Q172" s="416" t="s">
        <v>1235</v>
      </c>
      <c r="R172" s="40" t="s">
        <v>2147</v>
      </c>
      <c r="S172" s="702" t="s">
        <v>2159</v>
      </c>
      <c r="T172" s="1089" t="s">
        <v>2157</v>
      </c>
      <c r="U172" s="154">
        <v>15</v>
      </c>
      <c r="V172" s="154">
        <v>15.1</v>
      </c>
      <c r="W172" s="154" t="s">
        <v>586</v>
      </c>
      <c r="X172" s="40" t="s">
        <v>462</v>
      </c>
      <c r="Y172" s="49" t="s">
        <v>2097</v>
      </c>
      <c r="Z172" s="1387"/>
      <c r="AA172" s="133"/>
      <c r="AB172" s="133"/>
      <c r="AC172" s="133"/>
      <c r="AD172" s="133"/>
      <c r="AE172" s="133"/>
      <c r="AF172" s="133"/>
    </row>
    <row r="173" spans="1:32" s="134" customFormat="1" ht="139.5">
      <c r="A173" s="55"/>
      <c r="B173" s="56"/>
      <c r="C173" s="582">
        <v>103</v>
      </c>
      <c r="D173" s="522">
        <v>6</v>
      </c>
      <c r="E173" s="615" t="s">
        <v>2234</v>
      </c>
      <c r="F173" s="252">
        <v>15000</v>
      </c>
      <c r="G173" s="72">
        <v>0</v>
      </c>
      <c r="H173" s="161">
        <v>0</v>
      </c>
      <c r="I173" s="161">
        <v>0</v>
      </c>
      <c r="J173" s="161">
        <v>0</v>
      </c>
      <c r="K173" s="47">
        <v>15000</v>
      </c>
      <c r="L173" s="54">
        <v>0</v>
      </c>
      <c r="M173" s="54">
        <v>0</v>
      </c>
      <c r="N173" s="54">
        <v>100</v>
      </c>
      <c r="O173" s="54">
        <v>100</v>
      </c>
      <c r="P173" s="416" t="s">
        <v>3144</v>
      </c>
      <c r="Q173" s="416" t="s">
        <v>2235</v>
      </c>
      <c r="R173" s="40" t="s">
        <v>3525</v>
      </c>
      <c r="S173" s="702" t="s">
        <v>2236</v>
      </c>
      <c r="T173" s="40" t="s">
        <v>2237</v>
      </c>
      <c r="U173" s="154">
        <v>15</v>
      </c>
      <c r="V173" s="154">
        <v>15.1</v>
      </c>
      <c r="W173" s="154" t="s">
        <v>586</v>
      </c>
      <c r="X173" s="40" t="s">
        <v>221</v>
      </c>
      <c r="Y173" s="49" t="s">
        <v>2228</v>
      </c>
      <c r="Z173" s="1387"/>
      <c r="AA173" s="133"/>
      <c r="AB173" s="133"/>
      <c r="AC173" s="133"/>
      <c r="AD173" s="133"/>
      <c r="AE173" s="133"/>
      <c r="AF173" s="133"/>
    </row>
    <row r="174" spans="1:32" s="134" customFormat="1" ht="69.75">
      <c r="A174" s="55"/>
      <c r="B174" s="56"/>
      <c r="C174" s="575"/>
      <c r="D174" s="1242"/>
      <c r="E174" s="1377" t="s">
        <v>3113</v>
      </c>
      <c r="F174" s="1378">
        <v>5000</v>
      </c>
      <c r="G174" s="72">
        <v>0</v>
      </c>
      <c r="H174" s="161">
        <v>0</v>
      </c>
      <c r="I174" s="161">
        <v>0</v>
      </c>
      <c r="J174" s="161">
        <v>0</v>
      </c>
      <c r="K174" s="1090">
        <v>5000</v>
      </c>
      <c r="L174" s="54">
        <v>0</v>
      </c>
      <c r="M174" s="54">
        <v>0</v>
      </c>
      <c r="N174" s="54">
        <v>0</v>
      </c>
      <c r="O174" s="54">
        <v>0</v>
      </c>
      <c r="P174" s="657"/>
      <c r="Q174" s="657"/>
      <c r="R174" s="660">
        <v>21551</v>
      </c>
      <c r="S174" s="78"/>
      <c r="T174" s="656"/>
      <c r="U174" s="154">
        <v>15</v>
      </c>
      <c r="V174" s="154">
        <v>15.1</v>
      </c>
      <c r="W174" s="154" t="s">
        <v>586</v>
      </c>
      <c r="X174" s="40" t="s">
        <v>221</v>
      </c>
      <c r="Y174" s="49" t="s">
        <v>2228</v>
      </c>
      <c r="Z174" s="1387"/>
      <c r="AA174" s="133"/>
      <c r="AB174" s="133"/>
      <c r="AC174" s="133"/>
      <c r="AD174" s="133"/>
      <c r="AE174" s="133"/>
      <c r="AF174" s="133"/>
    </row>
    <row r="175" spans="1:32" s="134" customFormat="1" ht="69.75">
      <c r="A175" s="55"/>
      <c r="B175" s="56"/>
      <c r="C175" s="575"/>
      <c r="D175" s="1242"/>
      <c r="E175" s="1377" t="s">
        <v>3114</v>
      </c>
      <c r="F175" s="1378">
        <v>10000</v>
      </c>
      <c r="G175" s="72">
        <v>0</v>
      </c>
      <c r="H175" s="161">
        <v>0</v>
      </c>
      <c r="I175" s="161">
        <v>0</v>
      </c>
      <c r="J175" s="161">
        <v>0</v>
      </c>
      <c r="K175" s="1090">
        <v>10000</v>
      </c>
      <c r="L175" s="54">
        <v>0</v>
      </c>
      <c r="M175" s="54">
        <v>0</v>
      </c>
      <c r="N175" s="54">
        <v>0</v>
      </c>
      <c r="O175" s="54">
        <v>0</v>
      </c>
      <c r="P175" s="1379"/>
      <c r="Q175" s="1379"/>
      <c r="R175" s="660">
        <v>21641</v>
      </c>
      <c r="S175" s="78"/>
      <c r="T175" s="656"/>
      <c r="U175" s="154">
        <v>15</v>
      </c>
      <c r="V175" s="154">
        <v>15.1</v>
      </c>
      <c r="W175" s="154" t="s">
        <v>586</v>
      </c>
      <c r="X175" s="40" t="s">
        <v>221</v>
      </c>
      <c r="Y175" s="49" t="s">
        <v>2228</v>
      </c>
      <c r="Z175" s="1387"/>
      <c r="AA175" s="133"/>
      <c r="AB175" s="133"/>
      <c r="AC175" s="133"/>
      <c r="AD175" s="133"/>
      <c r="AE175" s="133"/>
      <c r="AF175" s="133"/>
    </row>
    <row r="176" spans="1:32" s="134" customFormat="1" ht="69.75">
      <c r="A176" s="55"/>
      <c r="B176" s="56"/>
      <c r="C176" s="582">
        <v>104</v>
      </c>
      <c r="D176" s="492">
        <v>1</v>
      </c>
      <c r="E176" s="510" t="s">
        <v>2238</v>
      </c>
      <c r="F176" s="161">
        <v>0</v>
      </c>
      <c r="G176" s="170">
        <v>150000</v>
      </c>
      <c r="H176" s="161">
        <v>0</v>
      </c>
      <c r="I176" s="161">
        <v>0</v>
      </c>
      <c r="J176" s="161">
        <v>0</v>
      </c>
      <c r="K176" s="47">
        <v>150000</v>
      </c>
      <c r="L176" s="161">
        <v>0</v>
      </c>
      <c r="M176" s="161">
        <v>0</v>
      </c>
      <c r="N176" s="48">
        <v>200</v>
      </c>
      <c r="O176" s="54">
        <v>200</v>
      </c>
      <c r="P176" s="416"/>
      <c r="Q176" s="416"/>
      <c r="R176" s="40" t="s">
        <v>2239</v>
      </c>
      <c r="S176" s="702" t="s">
        <v>2240</v>
      </c>
      <c r="T176" s="40" t="s">
        <v>2241</v>
      </c>
      <c r="U176" s="154">
        <v>15</v>
      </c>
      <c r="V176" s="154">
        <v>15.1</v>
      </c>
      <c r="W176" s="154" t="s">
        <v>586</v>
      </c>
      <c r="X176" s="40" t="s">
        <v>462</v>
      </c>
      <c r="Y176" s="49" t="s">
        <v>2228</v>
      </c>
      <c r="Z176" s="1387"/>
      <c r="AA176" s="133"/>
      <c r="AB176" s="133"/>
      <c r="AC176" s="133"/>
      <c r="AD176" s="133"/>
      <c r="AE176" s="133"/>
      <c r="AF176" s="133"/>
    </row>
    <row r="177" spans="1:32" s="1367" customFormat="1" ht="135">
      <c r="A177" s="1041"/>
      <c r="B177" s="1042"/>
      <c r="C177" s="1364"/>
      <c r="D177" s="1380"/>
      <c r="E177" s="820" t="s">
        <v>3115</v>
      </c>
      <c r="F177" s="161">
        <v>0</v>
      </c>
      <c r="G177" s="662">
        <v>70000</v>
      </c>
      <c r="H177" s="161">
        <v>0</v>
      </c>
      <c r="I177" s="161">
        <v>0</v>
      </c>
      <c r="J177" s="161">
        <v>0</v>
      </c>
      <c r="K177" s="1090">
        <f t="shared" ref="K177:K193" si="12">SUM(F177,G177,H177,I177,J177)</f>
        <v>70000</v>
      </c>
      <c r="L177" s="54"/>
      <c r="M177" s="54"/>
      <c r="N177" s="54"/>
      <c r="O177" s="54"/>
      <c r="P177" s="657" t="s">
        <v>3145</v>
      </c>
      <c r="Q177" s="657" t="s">
        <v>2235</v>
      </c>
      <c r="R177" s="1064">
        <v>21610</v>
      </c>
      <c r="S177" s="106"/>
      <c r="T177" s="663"/>
      <c r="U177" s="154">
        <v>15</v>
      </c>
      <c r="V177" s="154">
        <v>15.1</v>
      </c>
      <c r="W177" s="154" t="s">
        <v>586</v>
      </c>
      <c r="X177" s="656" t="s">
        <v>462</v>
      </c>
      <c r="Y177" s="77" t="s">
        <v>2228</v>
      </c>
      <c r="Z177" s="1396"/>
      <c r="AA177" s="1368"/>
      <c r="AB177" s="1368"/>
      <c r="AC177" s="1368"/>
      <c r="AD177" s="1368"/>
      <c r="AE177" s="1368"/>
      <c r="AF177" s="1368"/>
    </row>
    <row r="178" spans="1:32" s="1367" customFormat="1" ht="135">
      <c r="A178" s="1041"/>
      <c r="B178" s="1042"/>
      <c r="C178" s="1364"/>
      <c r="D178" s="1380"/>
      <c r="E178" s="820" t="s">
        <v>3116</v>
      </c>
      <c r="F178" s="161">
        <v>0</v>
      </c>
      <c r="G178" s="662">
        <v>80000</v>
      </c>
      <c r="H178" s="161">
        <v>0</v>
      </c>
      <c r="I178" s="161">
        <v>0</v>
      </c>
      <c r="J178" s="161">
        <v>0</v>
      </c>
      <c r="K178" s="1090">
        <f t="shared" si="12"/>
        <v>80000</v>
      </c>
      <c r="L178" s="1045"/>
      <c r="M178" s="1045"/>
      <c r="N178" s="1045"/>
      <c r="O178" s="1045"/>
      <c r="P178" s="657" t="s">
        <v>3145</v>
      </c>
      <c r="Q178" s="657" t="s">
        <v>2235</v>
      </c>
      <c r="R178" s="1064">
        <v>21732</v>
      </c>
      <c r="S178" s="106"/>
      <c r="T178" s="663"/>
      <c r="U178" s="154">
        <v>15</v>
      </c>
      <c r="V178" s="154">
        <v>15.1</v>
      </c>
      <c r="W178" s="154" t="s">
        <v>586</v>
      </c>
      <c r="X178" s="656" t="s">
        <v>462</v>
      </c>
      <c r="Y178" s="77" t="s">
        <v>2228</v>
      </c>
      <c r="Z178" s="1396"/>
      <c r="AA178" s="1368"/>
      <c r="AB178" s="1368"/>
      <c r="AC178" s="1368"/>
      <c r="AD178" s="1368"/>
      <c r="AE178" s="1368"/>
      <c r="AF178" s="1368"/>
    </row>
    <row r="179" spans="1:32" s="134" customFormat="1" ht="116.25">
      <c r="A179" s="55"/>
      <c r="B179" s="56"/>
      <c r="C179" s="582">
        <v>105</v>
      </c>
      <c r="D179" s="521">
        <v>2</v>
      </c>
      <c r="E179" s="478" t="s">
        <v>2370</v>
      </c>
      <c r="F179" s="54">
        <v>0</v>
      </c>
      <c r="G179" s="47">
        <v>150000</v>
      </c>
      <c r="H179" s="54">
        <v>0</v>
      </c>
      <c r="I179" s="54">
        <v>0</v>
      </c>
      <c r="J179" s="54">
        <v>0</v>
      </c>
      <c r="K179" s="47">
        <f t="shared" si="12"/>
        <v>150000</v>
      </c>
      <c r="L179" s="54">
        <v>0</v>
      </c>
      <c r="M179" s="54">
        <v>0</v>
      </c>
      <c r="N179" s="54">
        <v>0</v>
      </c>
      <c r="O179" s="54">
        <v>0</v>
      </c>
      <c r="P179" s="416" t="s">
        <v>3144</v>
      </c>
      <c r="Q179" s="416" t="s">
        <v>1235</v>
      </c>
      <c r="R179" s="40" t="s">
        <v>3179</v>
      </c>
      <c r="S179" s="40"/>
      <c r="T179" s="40"/>
      <c r="U179" s="154">
        <v>15</v>
      </c>
      <c r="V179" s="154">
        <v>15.1</v>
      </c>
      <c r="W179" s="154" t="s">
        <v>586</v>
      </c>
      <c r="X179" s="40" t="s">
        <v>3458</v>
      </c>
      <c r="Y179" s="49" t="s">
        <v>2342</v>
      </c>
      <c r="Z179" s="1387"/>
      <c r="AA179" s="133"/>
      <c r="AB179" s="133"/>
      <c r="AC179" s="133"/>
      <c r="AD179" s="133"/>
      <c r="AE179" s="133"/>
      <c r="AF179" s="133"/>
    </row>
    <row r="180" spans="1:32" s="134" customFormat="1" ht="93">
      <c r="A180" s="55"/>
      <c r="B180" s="56"/>
      <c r="C180" s="582">
        <v>106</v>
      </c>
      <c r="D180" s="521"/>
      <c r="E180" s="478" t="s">
        <v>3603</v>
      </c>
      <c r="F180" s="54">
        <v>0</v>
      </c>
      <c r="G180" s="47">
        <v>0</v>
      </c>
      <c r="H180" s="54">
        <v>0</v>
      </c>
      <c r="I180" s="54">
        <v>0</v>
      </c>
      <c r="J180" s="54">
        <v>150000</v>
      </c>
      <c r="K180" s="47">
        <f t="shared" si="12"/>
        <v>150000</v>
      </c>
      <c r="L180" s="54">
        <v>0</v>
      </c>
      <c r="M180" s="54">
        <v>0</v>
      </c>
      <c r="N180" s="54">
        <v>0</v>
      </c>
      <c r="O180" s="54">
        <v>0</v>
      </c>
      <c r="P180" s="416" t="s">
        <v>3214</v>
      </c>
      <c r="Q180" s="416" t="s">
        <v>3215</v>
      </c>
      <c r="R180" s="40" t="s">
        <v>3216</v>
      </c>
      <c r="S180" s="40"/>
      <c r="T180" s="40"/>
      <c r="U180" s="154">
        <v>15</v>
      </c>
      <c r="V180" s="154">
        <v>15.1</v>
      </c>
      <c r="W180" s="154" t="s">
        <v>586</v>
      </c>
      <c r="X180" s="40" t="s">
        <v>3458</v>
      </c>
      <c r="Y180" s="49" t="s">
        <v>2342</v>
      </c>
      <c r="Z180" s="1387"/>
      <c r="AA180" s="133"/>
      <c r="AB180" s="133"/>
      <c r="AC180" s="133"/>
      <c r="AD180" s="133"/>
      <c r="AE180" s="133"/>
      <c r="AF180" s="133"/>
    </row>
    <row r="181" spans="1:32" s="1770" customFormat="1" ht="46.5">
      <c r="A181" s="1758"/>
      <c r="B181" s="1759"/>
      <c r="C181" s="1760">
        <v>107</v>
      </c>
      <c r="D181" s="1761"/>
      <c r="E181" s="1762" t="s">
        <v>3217</v>
      </c>
      <c r="F181" s="1763">
        <v>0</v>
      </c>
      <c r="G181" s="1764">
        <v>187800</v>
      </c>
      <c r="H181" s="1763">
        <v>0</v>
      </c>
      <c r="I181" s="1763">
        <v>0</v>
      </c>
      <c r="J181" s="1763">
        <v>0</v>
      </c>
      <c r="K181" s="1764">
        <f t="shared" si="12"/>
        <v>187800</v>
      </c>
      <c r="L181" s="1763">
        <v>0</v>
      </c>
      <c r="M181" s="1763">
        <v>0</v>
      </c>
      <c r="N181" s="1763">
        <v>0</v>
      </c>
      <c r="O181" s="1763">
        <v>0</v>
      </c>
      <c r="P181" s="1763">
        <v>0</v>
      </c>
      <c r="Q181" s="1763">
        <v>0</v>
      </c>
      <c r="R181" s="1765">
        <v>0</v>
      </c>
      <c r="S181" s="1763">
        <v>0</v>
      </c>
      <c r="T181" s="1763">
        <v>0</v>
      </c>
      <c r="U181" s="1763">
        <v>0</v>
      </c>
      <c r="V181" s="1763">
        <v>0</v>
      </c>
      <c r="W181" s="1763">
        <v>0</v>
      </c>
      <c r="X181" s="1766" t="s">
        <v>3458</v>
      </c>
      <c r="Y181" s="1767" t="s">
        <v>2342</v>
      </c>
      <c r="Z181" s="1768"/>
      <c r="AA181" s="1769"/>
      <c r="AB181" s="1769"/>
      <c r="AC181" s="1769"/>
      <c r="AD181" s="1769"/>
      <c r="AE181" s="1769"/>
      <c r="AF181" s="1769"/>
    </row>
    <row r="182" spans="1:32" s="134" customFormat="1" ht="116.25">
      <c r="A182" s="55"/>
      <c r="B182" s="56"/>
      <c r="C182" s="582">
        <v>108</v>
      </c>
      <c r="D182" s="492">
        <v>1</v>
      </c>
      <c r="E182" s="510" t="s">
        <v>2379</v>
      </c>
      <c r="F182" s="54">
        <v>0</v>
      </c>
      <c r="G182" s="93">
        <v>40000</v>
      </c>
      <c r="H182" s="54">
        <v>0</v>
      </c>
      <c r="I182" s="54">
        <v>0</v>
      </c>
      <c r="J182" s="54">
        <v>0</v>
      </c>
      <c r="K182" s="47">
        <f t="shared" si="12"/>
        <v>40000</v>
      </c>
      <c r="L182" s="54">
        <v>0</v>
      </c>
      <c r="M182" s="48">
        <v>200</v>
      </c>
      <c r="N182" s="54">
        <v>0</v>
      </c>
      <c r="O182" s="48">
        <v>200</v>
      </c>
      <c r="P182" s="416" t="s">
        <v>3145</v>
      </c>
      <c r="Q182" s="416" t="s">
        <v>1235</v>
      </c>
      <c r="R182" s="50">
        <v>21702</v>
      </c>
      <c r="S182" s="702" t="s">
        <v>2380</v>
      </c>
      <c r="T182" s="1089" t="s">
        <v>2378</v>
      </c>
      <c r="U182" s="154">
        <v>15</v>
      </c>
      <c r="V182" s="154">
        <v>15.1</v>
      </c>
      <c r="W182" s="154" t="s">
        <v>586</v>
      </c>
      <c r="X182" s="40" t="s">
        <v>462</v>
      </c>
      <c r="Y182" s="49" t="s">
        <v>2373</v>
      </c>
      <c r="Z182" s="1387"/>
      <c r="AA182" s="133"/>
      <c r="AB182" s="133"/>
      <c r="AC182" s="133"/>
      <c r="AD182" s="133"/>
      <c r="AE182" s="133"/>
      <c r="AF182" s="133"/>
    </row>
    <row r="183" spans="1:32" s="134" customFormat="1" ht="116.25">
      <c r="A183" s="55"/>
      <c r="B183" s="56"/>
      <c r="C183" s="582">
        <v>109</v>
      </c>
      <c r="D183" s="492">
        <v>2</v>
      </c>
      <c r="E183" s="511" t="s">
        <v>2381</v>
      </c>
      <c r="F183" s="54">
        <v>0</v>
      </c>
      <c r="G183" s="93">
        <v>30000</v>
      </c>
      <c r="H183" s="54">
        <v>0</v>
      </c>
      <c r="I183" s="54">
        <v>0</v>
      </c>
      <c r="J183" s="54">
        <v>0</v>
      </c>
      <c r="K183" s="47">
        <f t="shared" si="12"/>
        <v>30000</v>
      </c>
      <c r="L183" s="48">
        <v>400</v>
      </c>
      <c r="M183" s="48">
        <v>100</v>
      </c>
      <c r="N183" s="54">
        <v>0</v>
      </c>
      <c r="O183" s="48">
        <v>500</v>
      </c>
      <c r="P183" s="416" t="s">
        <v>3145</v>
      </c>
      <c r="Q183" s="416" t="s">
        <v>1235</v>
      </c>
      <c r="R183" s="50">
        <v>21551</v>
      </c>
      <c r="S183" s="702" t="s">
        <v>2380</v>
      </c>
      <c r="T183" s="1089" t="s">
        <v>2378</v>
      </c>
      <c r="U183" s="154">
        <v>15</v>
      </c>
      <c r="V183" s="154">
        <v>15.1</v>
      </c>
      <c r="W183" s="154" t="s">
        <v>586</v>
      </c>
      <c r="X183" s="40" t="s">
        <v>462</v>
      </c>
      <c r="Y183" s="49" t="s">
        <v>2373</v>
      </c>
      <c r="Z183" s="1387"/>
      <c r="AA183" s="133"/>
      <c r="AB183" s="133"/>
      <c r="AC183" s="133"/>
      <c r="AD183" s="133"/>
      <c r="AE183" s="133"/>
      <c r="AF183" s="133"/>
    </row>
    <row r="184" spans="1:32" s="134" customFormat="1" ht="93">
      <c r="A184" s="55"/>
      <c r="B184" s="56"/>
      <c r="C184" s="582">
        <v>110</v>
      </c>
      <c r="D184" s="492">
        <v>1</v>
      </c>
      <c r="E184" s="606" t="s">
        <v>2466</v>
      </c>
      <c r="F184" s="54">
        <v>0</v>
      </c>
      <c r="G184" s="93">
        <v>40000</v>
      </c>
      <c r="H184" s="54">
        <v>0</v>
      </c>
      <c r="I184" s="54">
        <v>0</v>
      </c>
      <c r="J184" s="54">
        <v>0</v>
      </c>
      <c r="K184" s="1057">
        <f t="shared" si="12"/>
        <v>40000</v>
      </c>
      <c r="L184" s="54">
        <v>0</v>
      </c>
      <c r="M184" s="54">
        <v>65</v>
      </c>
      <c r="N184" s="54">
        <v>0</v>
      </c>
      <c r="O184" s="54">
        <f>SUM(L184,M184,N184)</f>
        <v>65</v>
      </c>
      <c r="P184" s="416" t="s">
        <v>240</v>
      </c>
      <c r="Q184" s="416" t="s">
        <v>2457</v>
      </c>
      <c r="R184" s="855" t="s">
        <v>1170</v>
      </c>
      <c r="S184" s="702" t="s">
        <v>2467</v>
      </c>
      <c r="T184" s="40" t="s">
        <v>2459</v>
      </c>
      <c r="U184" s="154">
        <v>15</v>
      </c>
      <c r="V184" s="154">
        <v>15.1</v>
      </c>
      <c r="W184" s="154" t="s">
        <v>586</v>
      </c>
      <c r="X184" s="40" t="s">
        <v>462</v>
      </c>
      <c r="Y184" s="49" t="s">
        <v>2460</v>
      </c>
      <c r="Z184" s="1387"/>
      <c r="AA184" s="133"/>
      <c r="AB184" s="133"/>
      <c r="AC184" s="133"/>
      <c r="AD184" s="133"/>
      <c r="AE184" s="133"/>
      <c r="AF184" s="133"/>
    </row>
    <row r="185" spans="1:32" s="134" customFormat="1" ht="135.75" customHeight="1">
      <c r="A185" s="55"/>
      <c r="B185" s="56"/>
      <c r="C185" s="582">
        <v>111</v>
      </c>
      <c r="D185" s="498">
        <v>3</v>
      </c>
      <c r="E185" s="511" t="s">
        <v>2506</v>
      </c>
      <c r="F185" s="70">
        <v>0</v>
      </c>
      <c r="G185" s="113">
        <v>40000</v>
      </c>
      <c r="H185" s="70">
        <v>0</v>
      </c>
      <c r="I185" s="70">
        <v>0</v>
      </c>
      <c r="J185" s="70">
        <v>0</v>
      </c>
      <c r="K185" s="70">
        <f t="shared" si="12"/>
        <v>40000</v>
      </c>
      <c r="L185" s="70">
        <v>33</v>
      </c>
      <c r="M185" s="70">
        <v>0</v>
      </c>
      <c r="N185" s="70">
        <v>0</v>
      </c>
      <c r="O185" s="662">
        <f t="shared" ref="O185:O190" si="13">SUM(L185:N185)</f>
        <v>33</v>
      </c>
      <c r="P185" s="415" t="s">
        <v>3145</v>
      </c>
      <c r="Q185" s="416" t="s">
        <v>2661</v>
      </c>
      <c r="R185" s="67">
        <v>21732</v>
      </c>
      <c r="S185" s="65" t="s">
        <v>2488</v>
      </c>
      <c r="T185" s="65" t="s">
        <v>2489</v>
      </c>
      <c r="U185" s="154">
        <v>15</v>
      </c>
      <c r="V185" s="154">
        <v>15.1</v>
      </c>
      <c r="W185" s="154" t="s">
        <v>586</v>
      </c>
      <c r="X185" s="846" t="s">
        <v>462</v>
      </c>
      <c r="Y185" s="49" t="s">
        <v>2479</v>
      </c>
      <c r="Z185" s="1387"/>
      <c r="AA185" s="133"/>
      <c r="AB185" s="133"/>
      <c r="AC185" s="133"/>
      <c r="AD185" s="133"/>
      <c r="AE185" s="133"/>
      <c r="AF185" s="133"/>
    </row>
    <row r="186" spans="1:32" s="134" customFormat="1" ht="127.5" customHeight="1">
      <c r="A186" s="55"/>
      <c r="B186" s="56"/>
      <c r="C186" s="582">
        <v>112</v>
      </c>
      <c r="D186" s="492">
        <v>4</v>
      </c>
      <c r="E186" s="511" t="s">
        <v>2507</v>
      </c>
      <c r="F186" s="70">
        <v>0</v>
      </c>
      <c r="G186" s="72">
        <v>35000</v>
      </c>
      <c r="H186" s="70">
        <v>0</v>
      </c>
      <c r="I186" s="70">
        <v>0</v>
      </c>
      <c r="J186" s="70">
        <v>0</v>
      </c>
      <c r="K186" s="38">
        <f t="shared" si="12"/>
        <v>35000</v>
      </c>
      <c r="L186" s="48">
        <v>500</v>
      </c>
      <c r="M186" s="48">
        <v>30</v>
      </c>
      <c r="N186" s="70">
        <v>0</v>
      </c>
      <c r="O186" s="664">
        <f t="shared" si="13"/>
        <v>530</v>
      </c>
      <c r="P186" s="416" t="s">
        <v>3145</v>
      </c>
      <c r="Q186" s="416" t="s">
        <v>2661</v>
      </c>
      <c r="R186" s="50">
        <v>21732</v>
      </c>
      <c r="S186" s="40" t="s">
        <v>2493</v>
      </c>
      <c r="T186" s="40" t="s">
        <v>2508</v>
      </c>
      <c r="U186" s="154">
        <v>15</v>
      </c>
      <c r="V186" s="154">
        <v>15.1</v>
      </c>
      <c r="W186" s="154" t="s">
        <v>586</v>
      </c>
      <c r="X186" s="846" t="s">
        <v>462</v>
      </c>
      <c r="Y186" s="49" t="s">
        <v>2479</v>
      </c>
      <c r="Z186" s="1387"/>
      <c r="AA186" s="133"/>
      <c r="AB186" s="133"/>
      <c r="AC186" s="133"/>
      <c r="AD186" s="133"/>
      <c r="AE186" s="133"/>
      <c r="AF186" s="133"/>
    </row>
    <row r="187" spans="1:32" s="134" customFormat="1" ht="120" customHeight="1">
      <c r="A187" s="55"/>
      <c r="B187" s="56"/>
      <c r="C187" s="582">
        <v>113</v>
      </c>
      <c r="D187" s="492">
        <v>5</v>
      </c>
      <c r="E187" s="511" t="s">
        <v>2509</v>
      </c>
      <c r="F187" s="70">
        <v>0</v>
      </c>
      <c r="G187" s="72">
        <v>50000</v>
      </c>
      <c r="H187" s="70">
        <v>0</v>
      </c>
      <c r="I187" s="70">
        <v>0</v>
      </c>
      <c r="J187" s="70">
        <v>0</v>
      </c>
      <c r="K187" s="38">
        <f t="shared" si="12"/>
        <v>50000</v>
      </c>
      <c r="L187" s="48">
        <v>500</v>
      </c>
      <c r="M187" s="48"/>
      <c r="N187" s="70">
        <v>0</v>
      </c>
      <c r="O187" s="664">
        <f t="shared" si="13"/>
        <v>500</v>
      </c>
      <c r="P187" s="416" t="s">
        <v>3145</v>
      </c>
      <c r="Q187" s="416" t="s">
        <v>2661</v>
      </c>
      <c r="R187" s="50">
        <v>21794</v>
      </c>
      <c r="S187" s="40" t="s">
        <v>2493</v>
      </c>
      <c r="T187" s="40" t="s">
        <v>2508</v>
      </c>
      <c r="U187" s="154">
        <v>15</v>
      </c>
      <c r="V187" s="154">
        <v>15.1</v>
      </c>
      <c r="W187" s="154" t="s">
        <v>586</v>
      </c>
      <c r="X187" s="846" t="s">
        <v>462</v>
      </c>
      <c r="Y187" s="49" t="s">
        <v>2479</v>
      </c>
      <c r="Z187" s="1387"/>
      <c r="AA187" s="133"/>
      <c r="AB187" s="133"/>
      <c r="AC187" s="133"/>
      <c r="AD187" s="133"/>
      <c r="AE187" s="133"/>
      <c r="AF187" s="133"/>
    </row>
    <row r="188" spans="1:32" s="134" customFormat="1" ht="125.25" customHeight="1">
      <c r="A188" s="55"/>
      <c r="B188" s="56"/>
      <c r="C188" s="582">
        <v>114</v>
      </c>
      <c r="D188" s="492">
        <v>6</v>
      </c>
      <c r="E188" s="511" t="s">
        <v>2510</v>
      </c>
      <c r="F188" s="70">
        <v>0</v>
      </c>
      <c r="G188" s="72">
        <v>200000</v>
      </c>
      <c r="H188" s="70">
        <v>0</v>
      </c>
      <c r="I188" s="70">
        <v>0</v>
      </c>
      <c r="J188" s="70">
        <v>0</v>
      </c>
      <c r="K188" s="38">
        <f t="shared" si="12"/>
        <v>200000</v>
      </c>
      <c r="L188" s="48">
        <v>30</v>
      </c>
      <c r="M188" s="48">
        <v>10</v>
      </c>
      <c r="N188" s="70">
        <v>0</v>
      </c>
      <c r="O188" s="664">
        <f t="shared" si="13"/>
        <v>40</v>
      </c>
      <c r="P188" s="416" t="s">
        <v>3146</v>
      </c>
      <c r="Q188" s="416" t="s">
        <v>2661</v>
      </c>
      <c r="R188" s="50">
        <v>21641</v>
      </c>
      <c r="S188" s="40" t="s">
        <v>2511</v>
      </c>
      <c r="T188" s="40" t="s">
        <v>2512</v>
      </c>
      <c r="U188" s="154">
        <v>15</v>
      </c>
      <c r="V188" s="154">
        <v>15.1</v>
      </c>
      <c r="W188" s="154" t="s">
        <v>586</v>
      </c>
      <c r="X188" s="846" t="s">
        <v>462</v>
      </c>
      <c r="Y188" s="49" t="s">
        <v>2479</v>
      </c>
      <c r="Z188" s="1387"/>
      <c r="AA188" s="133"/>
      <c r="AB188" s="133"/>
      <c r="AC188" s="133"/>
      <c r="AD188" s="133"/>
      <c r="AE188" s="133"/>
      <c r="AF188" s="133"/>
    </row>
    <row r="189" spans="1:32" s="134" customFormat="1" ht="123.75" customHeight="1">
      <c r="A189" s="55"/>
      <c r="B189" s="56"/>
      <c r="C189" s="582">
        <v>115</v>
      </c>
      <c r="D189" s="492">
        <v>1</v>
      </c>
      <c r="E189" s="606" t="s">
        <v>2944</v>
      </c>
      <c r="F189" s="70">
        <v>0</v>
      </c>
      <c r="G189" s="93">
        <v>120000</v>
      </c>
      <c r="H189" s="70">
        <v>0</v>
      </c>
      <c r="I189" s="70">
        <v>0</v>
      </c>
      <c r="J189" s="70">
        <v>0</v>
      </c>
      <c r="K189" s="38">
        <f t="shared" si="12"/>
        <v>120000</v>
      </c>
      <c r="L189" s="48">
        <v>500</v>
      </c>
      <c r="M189" s="48">
        <v>50</v>
      </c>
      <c r="N189" s="48">
        <v>50</v>
      </c>
      <c r="O189" s="664">
        <f t="shared" si="13"/>
        <v>600</v>
      </c>
      <c r="P189" s="416" t="s">
        <v>3144</v>
      </c>
      <c r="Q189" s="416" t="s">
        <v>2661</v>
      </c>
      <c r="R189" s="50">
        <v>21490</v>
      </c>
      <c r="S189" s="48" t="s">
        <v>2493</v>
      </c>
      <c r="T189" s="40" t="s">
        <v>2508</v>
      </c>
      <c r="U189" s="154">
        <v>15</v>
      </c>
      <c r="V189" s="154">
        <v>15.1</v>
      </c>
      <c r="W189" s="154" t="s">
        <v>586</v>
      </c>
      <c r="X189" s="867" t="s">
        <v>462</v>
      </c>
      <c r="Y189" s="49" t="s">
        <v>2479</v>
      </c>
      <c r="Z189" s="1387"/>
      <c r="AA189" s="133"/>
      <c r="AB189" s="133"/>
      <c r="AC189" s="133"/>
      <c r="AD189" s="133"/>
      <c r="AE189" s="133"/>
      <c r="AF189" s="133"/>
    </row>
    <row r="190" spans="1:32" s="134" customFormat="1" ht="117.75" customHeight="1">
      <c r="A190" s="55"/>
      <c r="B190" s="56"/>
      <c r="C190" s="582">
        <v>116</v>
      </c>
      <c r="D190" s="492">
        <v>2</v>
      </c>
      <c r="E190" s="511" t="s">
        <v>2945</v>
      </c>
      <c r="F190" s="70">
        <v>0</v>
      </c>
      <c r="G190" s="72">
        <v>50000</v>
      </c>
      <c r="H190" s="70">
        <v>0</v>
      </c>
      <c r="I190" s="70">
        <v>0</v>
      </c>
      <c r="J190" s="70">
        <v>0</v>
      </c>
      <c r="K190" s="38">
        <f t="shared" si="12"/>
        <v>50000</v>
      </c>
      <c r="L190" s="48">
        <v>60</v>
      </c>
      <c r="M190" s="48">
        <v>20</v>
      </c>
      <c r="N190" s="70">
        <v>0</v>
      </c>
      <c r="O190" s="664">
        <f t="shared" si="13"/>
        <v>80</v>
      </c>
      <c r="P190" s="416" t="s">
        <v>3145</v>
      </c>
      <c r="Q190" s="416" t="s">
        <v>2661</v>
      </c>
      <c r="R190" s="50">
        <v>21641</v>
      </c>
      <c r="S190" s="48" t="s">
        <v>2493</v>
      </c>
      <c r="T190" s="40" t="s">
        <v>2508</v>
      </c>
      <c r="U190" s="154">
        <v>15</v>
      </c>
      <c r="V190" s="154">
        <v>15.1</v>
      </c>
      <c r="W190" s="154" t="s">
        <v>586</v>
      </c>
      <c r="X190" s="867" t="s">
        <v>462</v>
      </c>
      <c r="Y190" s="49" t="s">
        <v>2479</v>
      </c>
      <c r="Z190" s="1387"/>
      <c r="AA190" s="133"/>
      <c r="AB190" s="133"/>
      <c r="AC190" s="133"/>
      <c r="AD190" s="133"/>
      <c r="AE190" s="133"/>
      <c r="AF190" s="133"/>
    </row>
    <row r="191" spans="1:32" s="134" customFormat="1" ht="131.25" customHeight="1">
      <c r="A191" s="55"/>
      <c r="B191" s="56"/>
      <c r="C191" s="582">
        <v>117</v>
      </c>
      <c r="D191" s="492">
        <v>1</v>
      </c>
      <c r="E191" s="510" t="s">
        <v>2507</v>
      </c>
      <c r="F191" s="70">
        <v>0</v>
      </c>
      <c r="G191" s="132">
        <v>30000</v>
      </c>
      <c r="H191" s="70">
        <v>0</v>
      </c>
      <c r="I191" s="70">
        <v>0</v>
      </c>
      <c r="J191" s="70">
        <v>0</v>
      </c>
      <c r="K191" s="125">
        <f t="shared" si="12"/>
        <v>30000</v>
      </c>
      <c r="L191" s="702">
        <v>190</v>
      </c>
      <c r="M191" s="702">
        <v>10</v>
      </c>
      <c r="N191" s="70">
        <v>0</v>
      </c>
      <c r="O191" s="702">
        <v>200</v>
      </c>
      <c r="P191" s="416" t="s">
        <v>3144</v>
      </c>
      <c r="Q191" s="416" t="s">
        <v>2661</v>
      </c>
      <c r="R191" s="75">
        <v>21732</v>
      </c>
      <c r="S191" s="702" t="s">
        <v>2662</v>
      </c>
      <c r="T191" s="455" t="s">
        <v>2663</v>
      </c>
      <c r="U191" s="702">
        <v>15</v>
      </c>
      <c r="V191" s="702">
        <v>15.1</v>
      </c>
      <c r="W191" s="702" t="s">
        <v>586</v>
      </c>
      <c r="X191" s="702" t="s">
        <v>462</v>
      </c>
      <c r="Y191" s="49" t="s">
        <v>2555</v>
      </c>
      <c r="Z191" s="1387"/>
      <c r="AA191" s="133"/>
      <c r="AB191" s="133"/>
      <c r="AC191" s="133"/>
      <c r="AD191" s="133"/>
      <c r="AE191" s="133"/>
      <c r="AF191" s="133"/>
    </row>
    <row r="192" spans="1:32" s="134" customFormat="1" ht="125.25" customHeight="1">
      <c r="A192" s="55"/>
      <c r="B192" s="56"/>
      <c r="C192" s="582">
        <v>118</v>
      </c>
      <c r="D192" s="492">
        <v>2</v>
      </c>
      <c r="E192" s="547" t="s">
        <v>2664</v>
      </c>
      <c r="F192" s="70">
        <v>0</v>
      </c>
      <c r="G192" s="72">
        <v>30000</v>
      </c>
      <c r="H192" s="70">
        <v>0</v>
      </c>
      <c r="I192" s="70">
        <v>0</v>
      </c>
      <c r="J192" s="70">
        <v>0</v>
      </c>
      <c r="K192" s="125">
        <f t="shared" si="12"/>
        <v>30000</v>
      </c>
      <c r="L192" s="702">
        <v>190</v>
      </c>
      <c r="M192" s="702">
        <v>10</v>
      </c>
      <c r="N192" s="70">
        <v>0</v>
      </c>
      <c r="O192" s="702">
        <v>200</v>
      </c>
      <c r="P192" s="416" t="s">
        <v>3145</v>
      </c>
      <c r="Q192" s="416" t="s">
        <v>2661</v>
      </c>
      <c r="R192" s="75">
        <v>21582</v>
      </c>
      <c r="S192" s="702" t="s">
        <v>2665</v>
      </c>
      <c r="T192" s="455" t="s">
        <v>2666</v>
      </c>
      <c r="U192" s="702">
        <v>15</v>
      </c>
      <c r="V192" s="702">
        <v>15.1</v>
      </c>
      <c r="W192" s="702" t="s">
        <v>586</v>
      </c>
      <c r="X192" s="702" t="s">
        <v>462</v>
      </c>
      <c r="Y192" s="49" t="s">
        <v>2555</v>
      </c>
      <c r="Z192" s="1387"/>
      <c r="AA192" s="133"/>
      <c r="AB192" s="133"/>
      <c r="AC192" s="133"/>
      <c r="AD192" s="133"/>
      <c r="AE192" s="133"/>
      <c r="AF192" s="133"/>
    </row>
    <row r="193" spans="1:33" s="134" customFormat="1" ht="116.25">
      <c r="A193" s="55"/>
      <c r="B193" s="56"/>
      <c r="C193" s="582">
        <v>119</v>
      </c>
      <c r="D193" s="526">
        <v>4</v>
      </c>
      <c r="E193" s="511" t="s">
        <v>1429</v>
      </c>
      <c r="F193" s="70">
        <v>0</v>
      </c>
      <c r="G193" s="72">
        <v>80000</v>
      </c>
      <c r="H193" s="70">
        <v>0</v>
      </c>
      <c r="I193" s="70">
        <v>0</v>
      </c>
      <c r="J193" s="70">
        <v>0</v>
      </c>
      <c r="K193" s="125">
        <f t="shared" si="12"/>
        <v>80000</v>
      </c>
      <c r="L193" s="416">
        <v>280</v>
      </c>
      <c r="M193" s="416">
        <v>20</v>
      </c>
      <c r="N193" s="70">
        <v>0</v>
      </c>
      <c r="O193" s="416">
        <v>300</v>
      </c>
      <c r="P193" s="416" t="s">
        <v>3144</v>
      </c>
      <c r="Q193" s="416" t="s">
        <v>2661</v>
      </c>
      <c r="R193" s="75">
        <v>21490</v>
      </c>
      <c r="S193" s="702" t="s">
        <v>2662</v>
      </c>
      <c r="T193" s="455" t="s">
        <v>2663</v>
      </c>
      <c r="U193" s="702">
        <v>15</v>
      </c>
      <c r="V193" s="702">
        <v>15.1</v>
      </c>
      <c r="W193" s="702" t="s">
        <v>586</v>
      </c>
      <c r="X193" s="702" t="s">
        <v>462</v>
      </c>
      <c r="Y193" s="49" t="s">
        <v>2555</v>
      </c>
      <c r="Z193" s="1387"/>
      <c r="AA193" s="133"/>
      <c r="AB193" s="133"/>
      <c r="AC193" s="133"/>
      <c r="AD193" s="133"/>
      <c r="AE193" s="133"/>
      <c r="AF193" s="133"/>
    </row>
    <row r="194" spans="1:33" s="211" customFormat="1" ht="116.25" customHeight="1">
      <c r="A194" s="55"/>
      <c r="B194" s="56"/>
      <c r="C194" s="766">
        <v>120</v>
      </c>
      <c r="D194" s="488">
        <v>5</v>
      </c>
      <c r="E194" s="497" t="s">
        <v>1857</v>
      </c>
      <c r="F194" s="157">
        <v>0</v>
      </c>
      <c r="G194" s="157">
        <v>0</v>
      </c>
      <c r="H194" s="157">
        <v>0</v>
      </c>
      <c r="I194" s="157">
        <v>0</v>
      </c>
      <c r="J194" s="157">
        <v>0</v>
      </c>
      <c r="K194" s="47">
        <f>SUM(F194,G194,H194,I194,I194,J194)</f>
        <v>0</v>
      </c>
      <c r="L194" s="439">
        <v>95</v>
      </c>
      <c r="M194" s="439">
        <v>5</v>
      </c>
      <c r="N194" s="443">
        <v>0</v>
      </c>
      <c r="O194" s="439">
        <v>100</v>
      </c>
      <c r="P194" s="66" t="s">
        <v>3144</v>
      </c>
      <c r="Q194" s="66" t="s">
        <v>1235</v>
      </c>
      <c r="R194" s="57" t="s">
        <v>1680</v>
      </c>
      <c r="S194" s="415" t="s">
        <v>1806</v>
      </c>
      <c r="T194" s="65" t="s">
        <v>1807</v>
      </c>
      <c r="U194" s="702">
        <v>15</v>
      </c>
      <c r="V194" s="702">
        <v>15.1</v>
      </c>
      <c r="W194" s="702" t="s">
        <v>586</v>
      </c>
      <c r="X194" s="40" t="s">
        <v>462</v>
      </c>
      <c r="Y194" s="416" t="s">
        <v>1747</v>
      </c>
      <c r="Z194" s="48"/>
      <c r="AA194" s="210"/>
      <c r="AB194" s="210"/>
      <c r="AC194" s="210"/>
      <c r="AD194" s="210"/>
      <c r="AE194" s="210"/>
      <c r="AF194" s="210"/>
    </row>
    <row r="195" spans="1:33" s="211" customFormat="1" ht="116.25">
      <c r="A195" s="55"/>
      <c r="B195" s="56"/>
      <c r="C195" s="582">
        <v>121</v>
      </c>
      <c r="D195" s="492">
        <v>1</v>
      </c>
      <c r="E195" s="510" t="s">
        <v>2538</v>
      </c>
      <c r="F195" s="157">
        <v>0</v>
      </c>
      <c r="G195" s="170">
        <v>70000</v>
      </c>
      <c r="H195" s="157">
        <v>0</v>
      </c>
      <c r="I195" s="157">
        <v>0</v>
      </c>
      <c r="J195" s="157">
        <v>0</v>
      </c>
      <c r="K195" s="47">
        <f t="shared" ref="K195:K198" si="14">SUM(F195,G195,H195,I195,J195)</f>
        <v>70000</v>
      </c>
      <c r="L195" s="48">
        <v>20</v>
      </c>
      <c r="M195" s="157">
        <v>0</v>
      </c>
      <c r="N195" s="157">
        <v>0</v>
      </c>
      <c r="O195" s="48">
        <v>20</v>
      </c>
      <c r="P195" s="416" t="s">
        <v>3144</v>
      </c>
      <c r="Q195" s="49" t="s">
        <v>701</v>
      </c>
      <c r="R195" s="702" t="s">
        <v>3526</v>
      </c>
      <c r="S195" s="702" t="s">
        <v>2539</v>
      </c>
      <c r="T195" s="40" t="s">
        <v>2540</v>
      </c>
      <c r="U195" s="702">
        <v>15</v>
      </c>
      <c r="V195" s="702">
        <v>15.1</v>
      </c>
      <c r="W195" s="702" t="s">
        <v>586</v>
      </c>
      <c r="X195" s="40" t="s">
        <v>462</v>
      </c>
      <c r="Y195" s="49" t="s">
        <v>2541</v>
      </c>
      <c r="Z195" s="96"/>
      <c r="AA195" s="210"/>
      <c r="AB195" s="210"/>
      <c r="AC195" s="210"/>
      <c r="AD195" s="210"/>
      <c r="AE195" s="210"/>
      <c r="AF195" s="210"/>
    </row>
    <row r="196" spans="1:33" s="211" customFormat="1" ht="116.25">
      <c r="A196" s="55"/>
      <c r="B196" s="56"/>
      <c r="C196" s="582">
        <v>122</v>
      </c>
      <c r="D196" s="492">
        <v>2</v>
      </c>
      <c r="E196" s="511" t="s">
        <v>3528</v>
      </c>
      <c r="F196" s="157">
        <v>0</v>
      </c>
      <c r="G196" s="72">
        <v>80000</v>
      </c>
      <c r="H196" s="157">
        <v>0</v>
      </c>
      <c r="I196" s="157">
        <v>0</v>
      </c>
      <c r="J196" s="157">
        <v>0</v>
      </c>
      <c r="K196" s="47">
        <f t="shared" si="14"/>
        <v>80000</v>
      </c>
      <c r="L196" s="48">
        <v>8</v>
      </c>
      <c r="M196" s="48">
        <v>5</v>
      </c>
      <c r="N196" s="48">
        <v>4</v>
      </c>
      <c r="O196" s="48">
        <v>17</v>
      </c>
      <c r="P196" s="49" t="s">
        <v>2542</v>
      </c>
      <c r="Q196" s="49" t="s">
        <v>701</v>
      </c>
      <c r="R196" s="50">
        <v>21490</v>
      </c>
      <c r="S196" s="702" t="s">
        <v>2539</v>
      </c>
      <c r="T196" s="40" t="s">
        <v>2540</v>
      </c>
      <c r="U196" s="702">
        <v>15</v>
      </c>
      <c r="V196" s="702">
        <v>15.1</v>
      </c>
      <c r="W196" s="702" t="s">
        <v>586</v>
      </c>
      <c r="X196" s="40" t="s">
        <v>462</v>
      </c>
      <c r="Y196" s="49" t="s">
        <v>2541</v>
      </c>
      <c r="Z196" s="210"/>
      <c r="AA196" s="210"/>
      <c r="AB196" s="210"/>
      <c r="AC196" s="210"/>
      <c r="AD196" s="210"/>
      <c r="AE196" s="210"/>
      <c r="AF196" s="210"/>
    </row>
    <row r="197" spans="1:33" s="211" customFormat="1" ht="116.25">
      <c r="A197" s="244"/>
      <c r="B197" s="245"/>
      <c r="C197" s="582">
        <v>123</v>
      </c>
      <c r="D197" s="515">
        <v>3</v>
      </c>
      <c r="E197" s="791" t="s">
        <v>2543</v>
      </c>
      <c r="F197" s="157">
        <v>0</v>
      </c>
      <c r="G197" s="278">
        <v>150000</v>
      </c>
      <c r="H197" s="157">
        <v>0</v>
      </c>
      <c r="I197" s="157">
        <v>0</v>
      </c>
      <c r="J197" s="157">
        <v>0</v>
      </c>
      <c r="K197" s="1070">
        <f t="shared" si="14"/>
        <v>150000</v>
      </c>
      <c r="L197" s="346">
        <v>60</v>
      </c>
      <c r="M197" s="346">
        <v>10</v>
      </c>
      <c r="N197" s="346">
        <v>30</v>
      </c>
      <c r="O197" s="346">
        <v>100</v>
      </c>
      <c r="P197" s="291" t="s">
        <v>978</v>
      </c>
      <c r="Q197" s="291" t="s">
        <v>220</v>
      </c>
      <c r="R197" s="1071">
        <v>21582</v>
      </c>
      <c r="S197" s="900" t="s">
        <v>2544</v>
      </c>
      <c r="T197" s="869" t="s">
        <v>2545</v>
      </c>
      <c r="U197" s="702">
        <v>15</v>
      </c>
      <c r="V197" s="702">
        <v>15.1</v>
      </c>
      <c r="W197" s="702" t="s">
        <v>586</v>
      </c>
      <c r="X197" s="40" t="s">
        <v>462</v>
      </c>
      <c r="Y197" s="291" t="s">
        <v>2541</v>
      </c>
      <c r="Z197" s="96"/>
      <c r="AA197" s="210"/>
      <c r="AB197" s="210"/>
      <c r="AC197" s="210"/>
      <c r="AD197" s="210"/>
      <c r="AE197" s="210"/>
      <c r="AF197" s="210"/>
    </row>
    <row r="198" spans="1:33" s="211" customFormat="1" ht="116.25">
      <c r="A198" s="55"/>
      <c r="B198" s="56"/>
      <c r="C198" s="582">
        <v>124</v>
      </c>
      <c r="D198" s="521">
        <v>1</v>
      </c>
      <c r="E198" s="389" t="s">
        <v>2546</v>
      </c>
      <c r="F198" s="110">
        <v>0</v>
      </c>
      <c r="G198" s="53">
        <v>100000</v>
      </c>
      <c r="H198" s="110">
        <v>0</v>
      </c>
      <c r="I198" s="110">
        <v>0</v>
      </c>
      <c r="J198" s="110">
        <v>0</v>
      </c>
      <c r="K198" s="47">
        <f t="shared" si="14"/>
        <v>100000</v>
      </c>
      <c r="L198" s="48">
        <v>20</v>
      </c>
      <c r="M198" s="110">
        <v>0</v>
      </c>
      <c r="N198" s="48">
        <v>30</v>
      </c>
      <c r="O198" s="48">
        <v>50</v>
      </c>
      <c r="P198" s="49" t="s">
        <v>3605</v>
      </c>
      <c r="Q198" s="49" t="s">
        <v>701</v>
      </c>
      <c r="R198" s="50">
        <v>21702</v>
      </c>
      <c r="S198" s="702" t="s">
        <v>2544</v>
      </c>
      <c r="T198" s="40" t="s">
        <v>2545</v>
      </c>
      <c r="U198" s="702">
        <v>15</v>
      </c>
      <c r="V198" s="702">
        <v>15.1</v>
      </c>
      <c r="W198" s="702" t="s">
        <v>586</v>
      </c>
      <c r="X198" s="40" t="s">
        <v>3458</v>
      </c>
      <c r="Y198" s="49" t="s">
        <v>2541</v>
      </c>
      <c r="Z198" s="210"/>
      <c r="AA198" s="210"/>
      <c r="AB198" s="210"/>
      <c r="AC198" s="210"/>
      <c r="AD198" s="210"/>
      <c r="AE198" s="210"/>
      <c r="AF198" s="210"/>
    </row>
    <row r="199" spans="1:33" s="211" customFormat="1" ht="46.5" customHeight="1">
      <c r="A199" s="55"/>
      <c r="B199" s="56"/>
      <c r="C199" s="766">
        <v>125</v>
      </c>
      <c r="D199" s="498">
        <v>1</v>
      </c>
      <c r="E199" s="531" t="s">
        <v>1812</v>
      </c>
      <c r="F199" s="54">
        <v>0</v>
      </c>
      <c r="G199" s="93">
        <v>200000</v>
      </c>
      <c r="H199" s="54">
        <v>0</v>
      </c>
      <c r="I199" s="54">
        <v>0</v>
      </c>
      <c r="J199" s="54">
        <v>0</v>
      </c>
      <c r="K199" s="38">
        <f>SUM(F199,G199,H199,I199,I199,J199)</f>
        <v>200000</v>
      </c>
      <c r="L199" s="439"/>
      <c r="M199" s="439"/>
      <c r="N199" s="439"/>
      <c r="O199" s="439"/>
      <c r="P199" s="66"/>
      <c r="Q199" s="66"/>
      <c r="R199" s="57"/>
      <c r="S199" s="415"/>
      <c r="T199" s="65"/>
      <c r="U199" s="40">
        <v>15</v>
      </c>
      <c r="V199" s="40">
        <v>15.1</v>
      </c>
      <c r="W199" s="40" t="s">
        <v>586</v>
      </c>
      <c r="X199" s="238" t="s">
        <v>462</v>
      </c>
      <c r="Y199" s="415" t="s">
        <v>1747</v>
      </c>
      <c r="AA199" s="210"/>
      <c r="AB199" s="210"/>
      <c r="AC199" s="210"/>
      <c r="AD199" s="210"/>
      <c r="AE199" s="210"/>
      <c r="AF199" s="210"/>
      <c r="AG199" s="210"/>
    </row>
    <row r="200" spans="1:33" s="1046" customFormat="1" ht="180">
      <c r="A200" s="1041"/>
      <c r="B200" s="1042"/>
      <c r="C200" s="766"/>
      <c r="D200" s="1078"/>
      <c r="E200" s="1068" t="s">
        <v>3123</v>
      </c>
      <c r="F200" s="1074">
        <v>0</v>
      </c>
      <c r="G200" s="1261">
        <v>120000</v>
      </c>
      <c r="H200" s="1074">
        <v>0</v>
      </c>
      <c r="I200" s="1074">
        <v>0</v>
      </c>
      <c r="J200" s="1074">
        <v>0</v>
      </c>
      <c r="K200" s="1085">
        <f>SUM(F200,G200,H200,I200,I200,J200)</f>
        <v>120000</v>
      </c>
      <c r="L200" s="1153">
        <v>120</v>
      </c>
      <c r="M200" s="1153">
        <v>5</v>
      </c>
      <c r="N200" s="1203">
        <v>0</v>
      </c>
      <c r="O200" s="1153">
        <v>125</v>
      </c>
      <c r="P200" s="105" t="s">
        <v>3571</v>
      </c>
      <c r="Q200" s="105" t="s">
        <v>1813</v>
      </c>
      <c r="R200" s="106" t="s">
        <v>1690</v>
      </c>
      <c r="S200" s="1087" t="s">
        <v>3078</v>
      </c>
      <c r="T200" s="663" t="s">
        <v>1811</v>
      </c>
      <c r="U200" s="40">
        <v>15</v>
      </c>
      <c r="V200" s="40">
        <v>15.1</v>
      </c>
      <c r="W200" s="40" t="s">
        <v>586</v>
      </c>
      <c r="X200" s="238" t="s">
        <v>462</v>
      </c>
      <c r="Y200" s="1087" t="s">
        <v>1747</v>
      </c>
      <c r="AA200" s="1047"/>
      <c r="AB200" s="1047"/>
      <c r="AC200" s="1047"/>
      <c r="AD200" s="1047"/>
      <c r="AE200" s="1047"/>
      <c r="AF200" s="1047"/>
      <c r="AG200" s="1047"/>
    </row>
    <row r="201" spans="1:33" s="1046" customFormat="1" ht="202.5" customHeight="1">
      <c r="A201" s="1041"/>
      <c r="B201" s="1042"/>
      <c r="C201" s="766"/>
      <c r="D201" s="1078"/>
      <c r="E201" s="1068" t="s">
        <v>3124</v>
      </c>
      <c r="F201" s="1074">
        <v>0</v>
      </c>
      <c r="G201" s="1261">
        <v>80000</v>
      </c>
      <c r="H201" s="1074">
        <v>0</v>
      </c>
      <c r="I201" s="1074">
        <v>0</v>
      </c>
      <c r="J201" s="1074">
        <v>0</v>
      </c>
      <c r="K201" s="1085">
        <f>SUM(F201,G201,H201,I201,I201,J201)</f>
        <v>80000</v>
      </c>
      <c r="L201" s="1153">
        <v>55</v>
      </c>
      <c r="M201" s="1153">
        <v>5</v>
      </c>
      <c r="N201" s="1153">
        <v>40</v>
      </c>
      <c r="O201" s="1153">
        <v>100</v>
      </c>
      <c r="P201" s="105" t="s">
        <v>3571</v>
      </c>
      <c r="Q201" s="105" t="s">
        <v>1813</v>
      </c>
      <c r="R201" s="106" t="s">
        <v>1680</v>
      </c>
      <c r="S201" s="1087" t="s">
        <v>3063</v>
      </c>
      <c r="T201" s="663" t="s">
        <v>1807</v>
      </c>
      <c r="U201" s="40">
        <v>15</v>
      </c>
      <c r="V201" s="40">
        <v>15.1</v>
      </c>
      <c r="W201" s="40" t="s">
        <v>586</v>
      </c>
      <c r="X201" s="238" t="s">
        <v>462</v>
      </c>
      <c r="Y201" s="1087" t="s">
        <v>1747</v>
      </c>
      <c r="AA201" s="1047"/>
      <c r="AB201" s="1047"/>
      <c r="AC201" s="1047"/>
      <c r="AD201" s="1047"/>
      <c r="AE201" s="1047"/>
      <c r="AF201" s="1047"/>
      <c r="AG201" s="1047"/>
    </row>
    <row r="202" spans="1:33" s="228" customFormat="1" ht="116.25">
      <c r="A202" s="622"/>
      <c r="B202" s="623"/>
      <c r="C202" s="766">
        <v>126</v>
      </c>
      <c r="D202" s="492">
        <v>11</v>
      </c>
      <c r="E202" s="611" t="s">
        <v>1431</v>
      </c>
      <c r="F202" s="63">
        <v>0</v>
      </c>
      <c r="G202" s="94">
        <v>250000</v>
      </c>
      <c r="H202" s="63">
        <v>0</v>
      </c>
      <c r="I202" s="63">
        <v>0</v>
      </c>
      <c r="J202" s="63">
        <v>0</v>
      </c>
      <c r="K202" s="1141">
        <f>SUM(F202,G202,H202,I202,J202)</f>
        <v>250000</v>
      </c>
      <c r="L202" s="54">
        <v>600</v>
      </c>
      <c r="M202" s="54">
        <v>200</v>
      </c>
      <c r="N202" s="54">
        <v>200</v>
      </c>
      <c r="O202" s="54">
        <f>L202+M202+N202</f>
        <v>1000</v>
      </c>
      <c r="P202" s="166" t="s">
        <v>1814</v>
      </c>
      <c r="Q202" s="166" t="s">
        <v>3265</v>
      </c>
      <c r="R202" s="50">
        <v>21763</v>
      </c>
      <c r="S202" s="702" t="s">
        <v>1369</v>
      </c>
      <c r="T202" s="65" t="s">
        <v>1370</v>
      </c>
      <c r="U202" s="40">
        <v>15</v>
      </c>
      <c r="V202" s="40">
        <v>15.1</v>
      </c>
      <c r="W202" s="40" t="s">
        <v>586</v>
      </c>
      <c r="X202" s="40" t="s">
        <v>462</v>
      </c>
      <c r="Y202" s="49" t="s">
        <v>1367</v>
      </c>
      <c r="Z202" s="659"/>
      <c r="AA202" s="48"/>
      <c r="AB202" s="227"/>
      <c r="AC202" s="227"/>
      <c r="AD202" s="227"/>
      <c r="AE202" s="227"/>
      <c r="AF202" s="227"/>
      <c r="AG202" s="227"/>
    </row>
    <row r="203" spans="1:33" s="632" customFormat="1" ht="139.5" customHeight="1">
      <c r="A203" s="621"/>
      <c r="B203" s="52"/>
      <c r="C203" s="591">
        <v>127</v>
      </c>
      <c r="D203" s="516">
        <v>1</v>
      </c>
      <c r="E203" s="543" t="s">
        <v>2907</v>
      </c>
      <c r="F203" s="314">
        <v>0</v>
      </c>
      <c r="G203" s="387">
        <v>120000</v>
      </c>
      <c r="H203" s="314">
        <v>0</v>
      </c>
      <c r="I203" s="314">
        <v>0</v>
      </c>
      <c r="J203" s="314">
        <v>0</v>
      </c>
      <c r="K203" s="314">
        <f>SUM(F203,G203,H203,I203,J203)</f>
        <v>120000</v>
      </c>
      <c r="L203" s="316">
        <v>410</v>
      </c>
      <c r="M203" s="316">
        <v>10</v>
      </c>
      <c r="N203" s="314">
        <v>0</v>
      </c>
      <c r="O203" s="316">
        <f>SUM(L203:N203)</f>
        <v>420</v>
      </c>
      <c r="P203" s="166" t="s">
        <v>1814</v>
      </c>
      <c r="Q203" s="1303" t="s">
        <v>882</v>
      </c>
      <c r="R203" s="317">
        <v>21763</v>
      </c>
      <c r="S203" s="1305" t="s">
        <v>291</v>
      </c>
      <c r="T203" s="1301" t="s">
        <v>292</v>
      </c>
      <c r="U203" s="40">
        <v>15</v>
      </c>
      <c r="V203" s="40">
        <v>15.1</v>
      </c>
      <c r="W203" s="40" t="s">
        <v>586</v>
      </c>
      <c r="X203" s="866" t="s">
        <v>462</v>
      </c>
      <c r="Y203" s="51" t="s">
        <v>863</v>
      </c>
      <c r="Z203" s="630"/>
      <c r="AA203" s="631"/>
      <c r="AB203" s="631"/>
      <c r="AC203" s="631"/>
      <c r="AD203" s="631"/>
      <c r="AE203" s="631"/>
      <c r="AF203" s="631"/>
      <c r="AG203" s="631"/>
    </row>
    <row r="204" spans="1:33" s="208" customFormat="1" ht="116.25" customHeight="1">
      <c r="A204" s="622"/>
      <c r="B204" s="34"/>
      <c r="C204" s="582">
        <v>128</v>
      </c>
      <c r="D204" s="492">
        <v>5</v>
      </c>
      <c r="E204" s="508" t="s">
        <v>474</v>
      </c>
      <c r="F204" s="42">
        <v>51000</v>
      </c>
      <c r="G204" s="42">
        <v>0</v>
      </c>
      <c r="H204" s="42">
        <v>0</v>
      </c>
      <c r="I204" s="42">
        <v>0</v>
      </c>
      <c r="J204" s="42">
        <v>0</v>
      </c>
      <c r="K204" s="42">
        <f>SUM(F204,G204,H204,I204,J204)</f>
        <v>51000</v>
      </c>
      <c r="L204" s="48"/>
      <c r="M204" s="48">
        <v>25</v>
      </c>
      <c r="N204" s="38">
        <v>0</v>
      </c>
      <c r="O204" s="48">
        <v>25</v>
      </c>
      <c r="P204" s="166" t="s">
        <v>1814</v>
      </c>
      <c r="Q204" s="416" t="s">
        <v>472</v>
      </c>
      <c r="R204" s="50">
        <v>21551</v>
      </c>
      <c r="S204" s="702" t="s">
        <v>416</v>
      </c>
      <c r="T204" s="40" t="s">
        <v>367</v>
      </c>
      <c r="U204" s="40">
        <v>15</v>
      </c>
      <c r="V204" s="40">
        <v>15.1</v>
      </c>
      <c r="W204" s="40" t="s">
        <v>586</v>
      </c>
      <c r="X204" s="846" t="s">
        <v>462</v>
      </c>
      <c r="Y204" s="211" t="s">
        <v>368</v>
      </c>
      <c r="Z204" s="1386"/>
      <c r="AA204" s="207"/>
      <c r="AB204" s="207"/>
      <c r="AC204" s="207"/>
      <c r="AD204" s="207"/>
      <c r="AE204" s="207"/>
      <c r="AF204" s="207"/>
      <c r="AG204" s="207"/>
    </row>
    <row r="205" spans="1:33" s="213" customFormat="1" ht="279">
      <c r="A205" s="55"/>
      <c r="B205" s="56"/>
      <c r="C205" s="766">
        <v>129</v>
      </c>
      <c r="D205" s="492">
        <v>3</v>
      </c>
      <c r="E205" s="511" t="s">
        <v>463</v>
      </c>
      <c r="F205" s="42">
        <v>0</v>
      </c>
      <c r="G205" s="72">
        <v>50000</v>
      </c>
      <c r="H205" s="42">
        <v>0</v>
      </c>
      <c r="I205" s="42">
        <v>0</v>
      </c>
      <c r="J205" s="42">
        <v>0</v>
      </c>
      <c r="K205" s="42">
        <f>SUM(F205,G205,H205,I205,J205)</f>
        <v>50000</v>
      </c>
      <c r="L205" s="431">
        <v>360</v>
      </c>
      <c r="M205" s="431">
        <v>24</v>
      </c>
      <c r="N205" s="431">
        <v>8</v>
      </c>
      <c r="O205" s="431">
        <v>392</v>
      </c>
      <c r="P205" s="49" t="s">
        <v>3708</v>
      </c>
      <c r="Q205" s="49" t="s">
        <v>3709</v>
      </c>
      <c r="R205" s="702" t="s">
        <v>3344</v>
      </c>
      <c r="S205" s="416" t="s">
        <v>416</v>
      </c>
      <c r="T205" s="40" t="s">
        <v>367</v>
      </c>
      <c r="U205" s="40">
        <v>15</v>
      </c>
      <c r="V205" s="40">
        <v>15.1</v>
      </c>
      <c r="W205" s="40" t="s">
        <v>586</v>
      </c>
      <c r="X205" s="40" t="s">
        <v>462</v>
      </c>
      <c r="Y205" s="658" t="s">
        <v>368</v>
      </c>
      <c r="Z205" s="212"/>
      <c r="AA205" s="212"/>
      <c r="AB205" s="212"/>
      <c r="AC205" s="212"/>
      <c r="AD205" s="212"/>
      <c r="AE205" s="212"/>
      <c r="AF205" s="212"/>
      <c r="AG205" s="212"/>
    </row>
    <row r="206" spans="1:33" s="213" customFormat="1" ht="116.25" customHeight="1">
      <c r="A206" s="55"/>
      <c r="B206" s="56"/>
      <c r="C206" s="766">
        <v>130</v>
      </c>
      <c r="D206" s="492">
        <v>3</v>
      </c>
      <c r="E206" s="511" t="s">
        <v>2163</v>
      </c>
      <c r="F206" s="70">
        <v>0</v>
      </c>
      <c r="G206" s="72">
        <v>10000</v>
      </c>
      <c r="H206" s="70">
        <v>0</v>
      </c>
      <c r="I206" s="70">
        <v>0</v>
      </c>
      <c r="J206" s="70">
        <v>0</v>
      </c>
      <c r="K206" s="47">
        <v>10000</v>
      </c>
      <c r="L206" s="431">
        <v>20</v>
      </c>
      <c r="M206" s="431">
        <v>2</v>
      </c>
      <c r="N206" s="70">
        <v>0</v>
      </c>
      <c r="O206" s="431">
        <v>22</v>
      </c>
      <c r="P206" s="49" t="s">
        <v>391</v>
      </c>
      <c r="Q206" s="49" t="s">
        <v>1235</v>
      </c>
      <c r="R206" s="702" t="s">
        <v>2155</v>
      </c>
      <c r="S206" s="416" t="s">
        <v>2106</v>
      </c>
      <c r="T206" s="1089" t="s">
        <v>2162</v>
      </c>
      <c r="U206" s="40">
        <v>12</v>
      </c>
      <c r="V206" s="40">
        <v>12.2</v>
      </c>
      <c r="W206" s="40" t="s">
        <v>45</v>
      </c>
      <c r="X206" s="238" t="s">
        <v>462</v>
      </c>
      <c r="Y206" s="416" t="s">
        <v>2097</v>
      </c>
      <c r="AA206" s="212"/>
      <c r="AB206" s="212"/>
      <c r="AC206" s="212"/>
      <c r="AD206" s="212"/>
      <c r="AE206" s="212"/>
      <c r="AF206" s="212"/>
      <c r="AG206" s="212"/>
    </row>
    <row r="207" spans="1:33" s="211" customFormat="1" ht="46.5" customHeight="1">
      <c r="A207" s="33"/>
      <c r="B207" s="34"/>
      <c r="C207" s="766">
        <v>131</v>
      </c>
      <c r="D207" s="498">
        <v>6</v>
      </c>
      <c r="E207" s="511" t="s">
        <v>1795</v>
      </c>
      <c r="F207" s="110">
        <v>0</v>
      </c>
      <c r="G207" s="110">
        <v>0</v>
      </c>
      <c r="H207" s="110">
        <v>0</v>
      </c>
      <c r="I207" s="110">
        <v>0</v>
      </c>
      <c r="J207" s="1098">
        <f>SUM(J208,J209)</f>
        <v>20000</v>
      </c>
      <c r="K207" s="38">
        <f>SUM(F207,G207,H207,I207,I207,J207)</f>
        <v>20000</v>
      </c>
      <c r="L207" s="439"/>
      <c r="M207" s="439"/>
      <c r="N207" s="439"/>
      <c r="O207" s="439"/>
      <c r="P207" s="66"/>
      <c r="Q207" s="66"/>
      <c r="R207" s="57"/>
      <c r="S207" s="415" t="s">
        <v>1797</v>
      </c>
      <c r="T207" s="65" t="s">
        <v>1798</v>
      </c>
      <c r="U207" s="40">
        <v>12</v>
      </c>
      <c r="V207" s="40">
        <v>12.2</v>
      </c>
      <c r="W207" s="40" t="s">
        <v>45</v>
      </c>
      <c r="X207" s="65" t="s">
        <v>462</v>
      </c>
      <c r="Y207" s="415" t="s">
        <v>1747</v>
      </c>
      <c r="Z207" s="210"/>
      <c r="AA207" s="210"/>
      <c r="AB207" s="210"/>
      <c r="AC207" s="210"/>
      <c r="AD207" s="210"/>
      <c r="AE207" s="210"/>
      <c r="AF207" s="210"/>
      <c r="AG207" s="210"/>
    </row>
    <row r="208" spans="1:33" s="1046" customFormat="1" ht="202.5" customHeight="1">
      <c r="A208" s="1200"/>
      <c r="B208" s="1201"/>
      <c r="C208" s="1147"/>
      <c r="D208" s="1078"/>
      <c r="E208" s="1202" t="s">
        <v>3308</v>
      </c>
      <c r="F208" s="110">
        <v>0</v>
      </c>
      <c r="G208" s="110">
        <v>0</v>
      </c>
      <c r="H208" s="110">
        <v>0</v>
      </c>
      <c r="I208" s="110">
        <v>0</v>
      </c>
      <c r="J208" s="662">
        <v>10000</v>
      </c>
      <c r="K208" s="1085">
        <f>SUM(F208,G208,H208,I208,I208,J208)</f>
        <v>10000</v>
      </c>
      <c r="L208" s="1153">
        <v>200</v>
      </c>
      <c r="M208" s="1203">
        <v>0</v>
      </c>
      <c r="N208" s="1203">
        <v>0</v>
      </c>
      <c r="O208" s="1153">
        <v>200</v>
      </c>
      <c r="P208" s="105" t="s">
        <v>1792</v>
      </c>
      <c r="Q208" s="105" t="s">
        <v>1796</v>
      </c>
      <c r="R208" s="106" t="s">
        <v>1648</v>
      </c>
      <c r="S208" s="1087" t="s">
        <v>1797</v>
      </c>
      <c r="T208" s="663" t="s">
        <v>1798</v>
      </c>
      <c r="U208" s="656">
        <v>12</v>
      </c>
      <c r="V208" s="656">
        <v>12.2</v>
      </c>
      <c r="W208" s="656" t="s">
        <v>45</v>
      </c>
      <c r="X208" s="663" t="s">
        <v>462</v>
      </c>
      <c r="Y208" s="1087" t="s">
        <v>1747</v>
      </c>
      <c r="Z208" s="1047"/>
      <c r="AA208" s="1047"/>
      <c r="AB208" s="1047"/>
      <c r="AC208" s="1047"/>
      <c r="AD208" s="1047"/>
      <c r="AE208" s="1047"/>
      <c r="AF208" s="1047"/>
      <c r="AG208" s="1047"/>
    </row>
    <row r="209" spans="1:33" s="1046" customFormat="1" ht="202.5" customHeight="1">
      <c r="A209" s="1210"/>
      <c r="B209" s="1437"/>
      <c r="C209" s="1438"/>
      <c r="D209" s="1439"/>
      <c r="E209" s="1440" t="s">
        <v>3309</v>
      </c>
      <c r="F209" s="108">
        <v>0</v>
      </c>
      <c r="G209" s="108">
        <v>0</v>
      </c>
      <c r="H209" s="108">
        <v>0</v>
      </c>
      <c r="I209" s="108">
        <v>0</v>
      </c>
      <c r="J209" s="1441">
        <v>10000</v>
      </c>
      <c r="K209" s="1442">
        <f>SUM(F209,G209,H209,I209,I209,J209)</f>
        <v>10000</v>
      </c>
      <c r="L209" s="1443">
        <v>200</v>
      </c>
      <c r="M209" s="1444">
        <v>0</v>
      </c>
      <c r="N209" s="1444">
        <v>0</v>
      </c>
      <c r="O209" s="1443">
        <v>200</v>
      </c>
      <c r="P209" s="1317" t="s">
        <v>1792</v>
      </c>
      <c r="Q209" s="1317" t="s">
        <v>1796</v>
      </c>
      <c r="R209" s="1445" t="s">
        <v>1656</v>
      </c>
      <c r="S209" s="1446" t="s">
        <v>1797</v>
      </c>
      <c r="T209" s="1447" t="s">
        <v>1798</v>
      </c>
      <c r="U209" s="1448">
        <v>12</v>
      </c>
      <c r="V209" s="1448">
        <v>12.2</v>
      </c>
      <c r="W209" s="1448" t="s">
        <v>45</v>
      </c>
      <c r="X209" s="1447" t="s">
        <v>462</v>
      </c>
      <c r="Y209" s="1446" t="s">
        <v>1747</v>
      </c>
      <c r="Z209" s="1047"/>
      <c r="AA209" s="1047"/>
      <c r="AB209" s="1047"/>
      <c r="AC209" s="1047"/>
      <c r="AD209" s="1047"/>
      <c r="AE209" s="1047"/>
      <c r="AF209" s="1047"/>
      <c r="AG209" s="1047"/>
    </row>
    <row r="210" spans="1:33" s="208" customFormat="1" ht="139.5" customHeight="1">
      <c r="A210" s="622"/>
      <c r="B210" s="34"/>
      <c r="C210" s="582">
        <v>132</v>
      </c>
      <c r="D210" s="492">
        <v>6</v>
      </c>
      <c r="E210" s="607" t="s">
        <v>1426</v>
      </c>
      <c r="F210" s="1140"/>
      <c r="G210" s="94">
        <v>60000</v>
      </c>
      <c r="H210" s="1140"/>
      <c r="I210" s="1140"/>
      <c r="J210" s="1140"/>
      <c r="K210" s="1141">
        <f>SUM(F210,G210,H210,I210,J210)</f>
        <v>60000</v>
      </c>
      <c r="L210" s="54">
        <v>150</v>
      </c>
      <c r="M210" s="54">
        <v>50</v>
      </c>
      <c r="N210" s="54">
        <v>0</v>
      </c>
      <c r="O210" s="54">
        <f>SUM(L210:N210)</f>
        <v>200</v>
      </c>
      <c r="P210" s="166" t="s">
        <v>3312</v>
      </c>
      <c r="Q210" s="166" t="s">
        <v>3265</v>
      </c>
      <c r="R210" s="50">
        <v>21520</v>
      </c>
      <c r="S210" s="702" t="s">
        <v>1384</v>
      </c>
      <c r="T210" s="65" t="s">
        <v>1373</v>
      </c>
      <c r="U210" s="1454">
        <v>12</v>
      </c>
      <c r="V210" s="1454">
        <v>12.4</v>
      </c>
      <c r="W210" s="1455" t="s">
        <v>742</v>
      </c>
      <c r="X210" s="40" t="s">
        <v>462</v>
      </c>
      <c r="Y210" s="49" t="s">
        <v>1367</v>
      </c>
      <c r="Z210" s="659"/>
      <c r="AA210" s="48"/>
      <c r="AB210" s="207"/>
      <c r="AC210" s="207"/>
      <c r="AD210" s="207"/>
      <c r="AE210" s="207"/>
      <c r="AF210" s="207"/>
      <c r="AG210" s="207"/>
    </row>
    <row r="211" spans="1:33" s="134" customFormat="1" ht="139.5" customHeight="1">
      <c r="A211" s="55"/>
      <c r="B211" s="56"/>
      <c r="C211" s="582">
        <v>133</v>
      </c>
      <c r="D211" s="492">
        <v>1</v>
      </c>
      <c r="E211" s="510" t="s">
        <v>1934</v>
      </c>
      <c r="F211" s="161">
        <v>0</v>
      </c>
      <c r="G211" s="93">
        <v>60000</v>
      </c>
      <c r="H211" s="196">
        <v>0</v>
      </c>
      <c r="I211" s="196">
        <v>0</v>
      </c>
      <c r="J211" s="196">
        <v>0</v>
      </c>
      <c r="K211" s="47">
        <f>SUM(F211,G211,H211,I211,J211)</f>
        <v>60000</v>
      </c>
      <c r="L211" s="48">
        <v>500</v>
      </c>
      <c r="M211" s="48">
        <v>40</v>
      </c>
      <c r="N211" s="48">
        <v>300</v>
      </c>
      <c r="O211" s="48">
        <f>SUM(L211:N211)</f>
        <v>840</v>
      </c>
      <c r="P211" s="416" t="s">
        <v>3311</v>
      </c>
      <c r="Q211" s="416" t="s">
        <v>1235</v>
      </c>
      <c r="R211" s="50">
        <v>21520</v>
      </c>
      <c r="S211" s="702" t="s">
        <v>1885</v>
      </c>
      <c r="T211" s="40" t="s">
        <v>1886</v>
      </c>
      <c r="U211" s="1454">
        <v>12</v>
      </c>
      <c r="V211" s="1454">
        <v>12.4</v>
      </c>
      <c r="W211" s="1455" t="s">
        <v>742</v>
      </c>
      <c r="X211" s="40" t="s">
        <v>462</v>
      </c>
      <c r="Y211" s="49" t="s">
        <v>1872</v>
      </c>
      <c r="Z211" s="1387"/>
      <c r="AA211" s="133"/>
      <c r="AB211" s="133"/>
      <c r="AC211" s="133"/>
      <c r="AD211" s="133"/>
      <c r="AE211" s="133"/>
      <c r="AF211" s="133"/>
      <c r="AG211" s="133"/>
    </row>
    <row r="212" spans="1:33" s="211" customFormat="1" ht="139.5" customHeight="1">
      <c r="A212" s="55"/>
      <c r="B212" s="56"/>
      <c r="C212" s="766">
        <v>134</v>
      </c>
      <c r="D212" s="522">
        <v>4</v>
      </c>
      <c r="E212" s="389" t="s">
        <v>2548</v>
      </c>
      <c r="F212" s="130">
        <v>95000</v>
      </c>
      <c r="G212" s="193">
        <v>0</v>
      </c>
      <c r="H212" s="54">
        <v>0</v>
      </c>
      <c r="I212" s="54">
        <v>0</v>
      </c>
      <c r="J212" s="54">
        <v>0</v>
      </c>
      <c r="K212" s="47">
        <f>SUM(F212,G212,H212,I212,J212)</f>
        <v>95000</v>
      </c>
      <c r="L212" s="1155">
        <v>0</v>
      </c>
      <c r="M212" s="1155">
        <v>0</v>
      </c>
      <c r="N212" s="1576">
        <v>0</v>
      </c>
      <c r="O212" s="1155">
        <v>0</v>
      </c>
      <c r="P212" s="49" t="s">
        <v>847</v>
      </c>
      <c r="Q212" s="49" t="s">
        <v>320</v>
      </c>
      <c r="R212" s="702" t="s">
        <v>2549</v>
      </c>
      <c r="S212" s="416" t="s">
        <v>3195</v>
      </c>
      <c r="T212" s="40" t="s">
        <v>2550</v>
      </c>
      <c r="U212" s="40">
        <v>3</v>
      </c>
      <c r="V212" s="40">
        <v>3.1</v>
      </c>
      <c r="W212" s="40" t="s">
        <v>36</v>
      </c>
      <c r="X212" s="238" t="s">
        <v>462</v>
      </c>
      <c r="Y212" s="416" t="s">
        <v>2541</v>
      </c>
      <c r="AA212" s="210"/>
      <c r="AB212" s="210"/>
      <c r="AC212" s="210"/>
      <c r="AD212" s="210"/>
      <c r="AE212" s="210"/>
      <c r="AF212" s="210"/>
      <c r="AG212" s="210"/>
    </row>
    <row r="213" spans="1:33" s="211" customFormat="1" ht="139.5" customHeight="1">
      <c r="A213" s="55"/>
      <c r="B213" s="56"/>
      <c r="C213" s="766"/>
      <c r="D213" s="522"/>
      <c r="E213" s="389" t="s">
        <v>2731</v>
      </c>
      <c r="F213" s="1542">
        <v>47500</v>
      </c>
      <c r="G213" s="1155">
        <v>0</v>
      </c>
      <c r="H213" s="1155">
        <v>0</v>
      </c>
      <c r="I213" s="1155">
        <v>0</v>
      </c>
      <c r="J213" s="1155">
        <v>0</v>
      </c>
      <c r="K213" s="47">
        <f>SUM(F213,G213,H213,I213,J213)</f>
        <v>47500</v>
      </c>
      <c r="L213" s="1155">
        <v>0</v>
      </c>
      <c r="M213" s="1155">
        <v>0</v>
      </c>
      <c r="N213" s="1576">
        <v>0</v>
      </c>
      <c r="O213" s="1155">
        <v>0</v>
      </c>
      <c r="P213" s="49" t="s">
        <v>2542</v>
      </c>
      <c r="Q213" s="49" t="s">
        <v>701</v>
      </c>
      <c r="R213" s="75">
        <v>21610</v>
      </c>
      <c r="S213" s="416" t="s">
        <v>3195</v>
      </c>
      <c r="T213" s="40" t="s">
        <v>2550</v>
      </c>
      <c r="U213" s="40">
        <v>3</v>
      </c>
      <c r="V213" s="40">
        <v>3.1</v>
      </c>
      <c r="W213" s="40" t="s">
        <v>36</v>
      </c>
      <c r="X213" s="238" t="s">
        <v>462</v>
      </c>
      <c r="Y213" s="416" t="s">
        <v>2541</v>
      </c>
      <c r="AA213" s="210"/>
      <c r="AB213" s="210"/>
      <c r="AC213" s="210"/>
      <c r="AD213" s="210"/>
      <c r="AE213" s="210"/>
      <c r="AF213" s="210"/>
      <c r="AG213" s="210"/>
    </row>
    <row r="214" spans="1:33" s="211" customFormat="1" ht="139.5" customHeight="1">
      <c r="A214" s="55"/>
      <c r="B214" s="56"/>
      <c r="C214" s="766"/>
      <c r="D214" s="522"/>
      <c r="E214" s="389" t="s">
        <v>3527</v>
      </c>
      <c r="F214" s="1542">
        <v>47500</v>
      </c>
      <c r="G214" s="1155">
        <v>0</v>
      </c>
      <c r="H214" s="1155">
        <v>0</v>
      </c>
      <c r="I214" s="1155">
        <v>0</v>
      </c>
      <c r="J214" s="1155">
        <v>0</v>
      </c>
      <c r="K214" s="47">
        <f>SUM(F214,G214,H214,I214,J214)</f>
        <v>47500</v>
      </c>
      <c r="L214" s="1155">
        <v>0</v>
      </c>
      <c r="M214" s="1155">
        <v>0</v>
      </c>
      <c r="N214" s="1576">
        <v>0</v>
      </c>
      <c r="O214" s="1155">
        <v>0</v>
      </c>
      <c r="P214" s="49" t="s">
        <v>2542</v>
      </c>
      <c r="Q214" s="49" t="s">
        <v>701</v>
      </c>
      <c r="R214" s="75">
        <v>21794</v>
      </c>
      <c r="S214" s="416" t="s">
        <v>3195</v>
      </c>
      <c r="T214" s="40" t="s">
        <v>2550</v>
      </c>
      <c r="U214" s="40">
        <v>3</v>
      </c>
      <c r="V214" s="40">
        <v>3.1</v>
      </c>
      <c r="W214" s="40" t="s">
        <v>36</v>
      </c>
      <c r="X214" s="238" t="s">
        <v>462</v>
      </c>
      <c r="Y214" s="416" t="s">
        <v>2541</v>
      </c>
      <c r="AA214" s="210"/>
      <c r="AB214" s="210"/>
      <c r="AC214" s="210"/>
      <c r="AD214" s="210"/>
      <c r="AE214" s="210"/>
      <c r="AF214" s="210"/>
      <c r="AG214" s="210"/>
    </row>
    <row r="215" spans="1:33" s="208" customFormat="1" ht="46.5">
      <c r="A215" s="33"/>
      <c r="B215" s="34"/>
      <c r="C215" s="648">
        <v>135</v>
      </c>
      <c r="D215" s="1688"/>
      <c r="E215" s="1689" t="s">
        <v>3516</v>
      </c>
      <c r="F215" s="62">
        <v>0</v>
      </c>
      <c r="G215" s="196">
        <v>4722000</v>
      </c>
      <c r="H215" s="62">
        <v>0</v>
      </c>
      <c r="I215" s="62">
        <v>0</v>
      </c>
      <c r="J215" s="62">
        <v>0</v>
      </c>
      <c r="K215" s="196">
        <f t="shared" ref="K215" si="15">SUM(F215,G215,H215,I215,J215)</f>
        <v>4722000</v>
      </c>
      <c r="L215" s="62">
        <v>0</v>
      </c>
      <c r="M215" s="62">
        <v>0</v>
      </c>
      <c r="N215" s="62">
        <v>0</v>
      </c>
      <c r="O215" s="62">
        <v>0</v>
      </c>
      <c r="P215" s="62">
        <v>0</v>
      </c>
      <c r="Q215" s="62">
        <v>0</v>
      </c>
      <c r="R215" s="1430">
        <v>0</v>
      </c>
      <c r="S215" s="62">
        <v>0</v>
      </c>
      <c r="T215" s="62">
        <v>0</v>
      </c>
      <c r="U215" s="62">
        <v>0</v>
      </c>
      <c r="V215" s="62">
        <v>0</v>
      </c>
      <c r="W215" s="62">
        <v>0</v>
      </c>
      <c r="X215" s="1690">
        <v>0</v>
      </c>
      <c r="Y215" s="1691" t="s">
        <v>3326</v>
      </c>
      <c r="Z215" s="1386"/>
      <c r="AA215" s="207"/>
      <c r="AB215" s="207"/>
      <c r="AC215" s="207"/>
      <c r="AD215" s="207"/>
      <c r="AE215" s="207"/>
      <c r="AF215" s="207"/>
    </row>
    <row r="216" spans="1:33" s="136" customFormat="1">
      <c r="A216" s="1984" t="s">
        <v>110</v>
      </c>
      <c r="B216" s="1984"/>
      <c r="C216" s="1984"/>
      <c r="D216" s="1984"/>
      <c r="E216" s="1984"/>
      <c r="F216" s="285">
        <f t="shared" ref="F216:K216" si="16">SUM(F9)</f>
        <v>2558800</v>
      </c>
      <c r="G216" s="285">
        <f t="shared" si="16"/>
        <v>12933800</v>
      </c>
      <c r="H216" s="285">
        <f t="shared" si="16"/>
        <v>0</v>
      </c>
      <c r="I216" s="285">
        <f t="shared" si="16"/>
        <v>176800</v>
      </c>
      <c r="J216" s="285">
        <f t="shared" si="16"/>
        <v>340000</v>
      </c>
      <c r="K216" s="285">
        <f t="shared" si="16"/>
        <v>16009400</v>
      </c>
      <c r="L216" s="285"/>
      <c r="M216" s="286"/>
      <c r="N216" s="286"/>
      <c r="O216" s="286"/>
      <c r="P216" s="286"/>
      <c r="Q216" s="286"/>
      <c r="R216" s="287"/>
      <c r="S216" s="288"/>
      <c r="T216" s="289"/>
      <c r="U216" s="290"/>
      <c r="V216" s="290"/>
      <c r="W216" s="290"/>
      <c r="X216" s="847"/>
      <c r="Y216" s="641"/>
      <c r="Z216" s="1388"/>
      <c r="AA216" s="135"/>
      <c r="AB216" s="135"/>
      <c r="AC216" s="135"/>
      <c r="AD216" s="135"/>
      <c r="AE216" s="135"/>
      <c r="AF216" s="135"/>
    </row>
    <row r="254" spans="4:11">
      <c r="D254" s="1864"/>
      <c r="E254" s="561" t="s">
        <v>148</v>
      </c>
      <c r="F254" s="31">
        <f>SUM(F12,F13,F14,F15,F16,F17,F19,F37,F203)</f>
        <v>228000</v>
      </c>
      <c r="G254" s="31">
        <f t="shared" ref="G254:K254" si="17">SUM(G12,G13,G14,G15,G16,G17,G19,G37,G203)</f>
        <v>219000</v>
      </c>
      <c r="H254" s="31">
        <f t="shared" si="17"/>
        <v>0</v>
      </c>
      <c r="I254" s="31">
        <f t="shared" si="17"/>
        <v>56800</v>
      </c>
      <c r="J254" s="31">
        <f t="shared" si="17"/>
        <v>0</v>
      </c>
      <c r="K254" s="31">
        <f t="shared" si="17"/>
        <v>503800</v>
      </c>
    </row>
    <row r="255" spans="4:11">
      <c r="D255" s="1864"/>
      <c r="E255" s="561" t="s">
        <v>3930</v>
      </c>
      <c r="F255" s="31"/>
      <c r="G255" s="31"/>
      <c r="H255" s="31"/>
      <c r="I255" s="31"/>
      <c r="J255" s="31"/>
      <c r="K255" s="31"/>
    </row>
    <row r="256" spans="4:11">
      <c r="D256" s="1864"/>
      <c r="E256" s="561" t="s">
        <v>2987</v>
      </c>
      <c r="F256" s="31">
        <f>SUM(F31,F42,F43,F44,F45,F46,F47,F48,F49,F55,F56,F57,F58,F59,F60,F61,F62,F63)</f>
        <v>472700</v>
      </c>
      <c r="G256" s="31">
        <f t="shared" ref="G256:K256" si="18">SUM(G31,G42,G43,G44,G45,G46,G47,G48,G49,G55,G56,G57,G58,G59,G60,G61,G62,G63)</f>
        <v>290000</v>
      </c>
      <c r="H256" s="31">
        <f t="shared" si="18"/>
        <v>0</v>
      </c>
      <c r="I256" s="31">
        <f t="shared" si="18"/>
        <v>120000</v>
      </c>
      <c r="J256" s="31">
        <f t="shared" si="18"/>
        <v>0</v>
      </c>
      <c r="K256" s="31">
        <f t="shared" si="18"/>
        <v>882700</v>
      </c>
    </row>
    <row r="257" spans="4:11">
      <c r="D257" s="1864"/>
      <c r="F257" s="31"/>
      <c r="G257" s="31"/>
      <c r="H257" s="31"/>
      <c r="I257" s="31"/>
      <c r="J257" s="31"/>
      <c r="K257" s="31"/>
    </row>
    <row r="258" spans="4:11">
      <c r="D258" s="1864"/>
      <c r="E258" s="561" t="s">
        <v>2983</v>
      </c>
      <c r="F258" s="31">
        <f>SUM(F25,F89,F90,F91,F92,F93,F94,F95,F96)</f>
        <v>235000</v>
      </c>
      <c r="G258" s="31">
        <f t="shared" ref="G258:K258" si="19">SUM(G25,G89,G90,G91,G92,G93,G94,G95,G96)</f>
        <v>210000</v>
      </c>
      <c r="H258" s="31">
        <f t="shared" si="19"/>
        <v>0</v>
      </c>
      <c r="I258" s="31">
        <f t="shared" si="19"/>
        <v>0</v>
      </c>
      <c r="J258" s="31">
        <f t="shared" si="19"/>
        <v>90000</v>
      </c>
      <c r="K258" s="31">
        <f t="shared" si="19"/>
        <v>535000</v>
      </c>
    </row>
    <row r="259" spans="4:11">
      <c r="D259" s="1864"/>
      <c r="E259" s="561" t="s">
        <v>2981</v>
      </c>
      <c r="F259" s="31">
        <f>SUM(F26,F117,F121,F122,F123,F124,F128,F129,F132,F133,F134,F135,F136)</f>
        <v>208000</v>
      </c>
      <c r="G259" s="31">
        <f t="shared" ref="G259:K259" si="20">SUM(G26,G117,G121,G122,G123,G124,G128,G129,G132,G133,G134,G135,G136)</f>
        <v>1032000</v>
      </c>
      <c r="H259" s="31">
        <f t="shared" si="20"/>
        <v>0</v>
      </c>
      <c r="I259" s="31">
        <f t="shared" si="20"/>
        <v>0</v>
      </c>
      <c r="J259" s="31">
        <f t="shared" si="20"/>
        <v>0</v>
      </c>
      <c r="K259" s="31">
        <f t="shared" si="20"/>
        <v>1240000</v>
      </c>
    </row>
    <row r="260" spans="4:11">
      <c r="D260" s="1864"/>
      <c r="E260" s="561" t="s">
        <v>2989</v>
      </c>
      <c r="F260" s="31">
        <f>SUM(F30,F33,F151,F194,F199,F207)</f>
        <v>9600</v>
      </c>
      <c r="G260" s="31">
        <f t="shared" ref="G260:K260" si="21">SUM(G30,G33,G151,G194,G199,G207)</f>
        <v>250000</v>
      </c>
      <c r="H260" s="31">
        <f t="shared" si="21"/>
        <v>0</v>
      </c>
      <c r="I260" s="31">
        <f t="shared" si="21"/>
        <v>0</v>
      </c>
      <c r="J260" s="31">
        <f t="shared" si="21"/>
        <v>80000</v>
      </c>
      <c r="K260" s="31">
        <f t="shared" si="21"/>
        <v>339600</v>
      </c>
    </row>
    <row r="261" spans="4:11">
      <c r="D261" s="1864"/>
      <c r="E261" s="561" t="s">
        <v>2998</v>
      </c>
      <c r="F261" s="31">
        <f>SUM(F179,F180,F181)</f>
        <v>0</v>
      </c>
      <c r="G261" s="31">
        <f t="shared" ref="G261:K261" si="22">SUM(G179,G180,G181)</f>
        <v>337800</v>
      </c>
      <c r="H261" s="31">
        <f t="shared" si="22"/>
        <v>0</v>
      </c>
      <c r="I261" s="31">
        <f t="shared" si="22"/>
        <v>0</v>
      </c>
      <c r="J261" s="31">
        <f t="shared" si="22"/>
        <v>150000</v>
      </c>
      <c r="K261" s="31">
        <f t="shared" si="22"/>
        <v>487800</v>
      </c>
    </row>
    <row r="262" spans="4:11">
      <c r="E262" s="28" t="s">
        <v>16</v>
      </c>
      <c r="H262" s="28" t="s">
        <v>2977</v>
      </c>
    </row>
    <row r="263" spans="4:11">
      <c r="E263" s="28" t="s">
        <v>2373</v>
      </c>
      <c r="F263" s="381">
        <f>SUM(G182,G183)</f>
        <v>70000</v>
      </c>
      <c r="H263" s="31">
        <f>SUM(F182,F183)</f>
        <v>0</v>
      </c>
    </row>
    <row r="264" spans="4:11">
      <c r="E264" s="28" t="s">
        <v>2385</v>
      </c>
    </row>
    <row r="265" spans="4:11">
      <c r="E265" s="28" t="s">
        <v>2975</v>
      </c>
    </row>
    <row r="266" spans="4:11">
      <c r="E266" s="28" t="s">
        <v>2976</v>
      </c>
      <c r="F266" s="381">
        <f>SUM(G184)</f>
        <v>40000</v>
      </c>
      <c r="H266" s="31">
        <f>SUM(F184)</f>
        <v>0</v>
      </c>
    </row>
    <row r="267" spans="4:11">
      <c r="E267" s="28" t="s">
        <v>2978</v>
      </c>
    </row>
    <row r="268" spans="4:11">
      <c r="E268" s="28" t="s">
        <v>2979</v>
      </c>
      <c r="F268" s="381">
        <f>SUM(G185,G186,G187,G188,G189,G190)</f>
        <v>495000</v>
      </c>
      <c r="H268" s="31">
        <f>SUM(F185,F186,F187,F188,F189,F190)</f>
        <v>0</v>
      </c>
    </row>
    <row r="269" spans="4:11">
      <c r="E269" s="28" t="s">
        <v>2980</v>
      </c>
    </row>
    <row r="270" spans="4:11">
      <c r="E270" s="28" t="s">
        <v>891</v>
      </c>
      <c r="F270" s="381">
        <f>SUM(G23,G71,G72,G73,G74,G75,G76,G77,G78,G79,G80,G81)</f>
        <v>553000</v>
      </c>
      <c r="H270" s="31">
        <f>SUM(F23,F71,F72,F73,F74,F75,F76,F77,F78,F79,F80,F81)</f>
        <v>78000</v>
      </c>
    </row>
    <row r="271" spans="4:11">
      <c r="E271" s="28" t="s">
        <v>2981</v>
      </c>
      <c r="F271" s="31">
        <f>SUM(G26,G117,G121,G122,G123,G124,G128,G129,G132,G133,G134,G135,G136)</f>
        <v>1032000</v>
      </c>
      <c r="H271" s="31">
        <f>SUM(F26,F117,F121,F122,F123,F124,F128,F129,F132,F133,F134,F135,F136)</f>
        <v>208000</v>
      </c>
    </row>
    <row r="272" spans="4:11">
      <c r="E272" s="28" t="s">
        <v>2982</v>
      </c>
      <c r="F272" s="381">
        <f>SUM(G22,G68,G69,G70)</f>
        <v>360000</v>
      </c>
      <c r="H272" s="31">
        <f>SUM(F22,F68,F69,F70)</f>
        <v>73500</v>
      </c>
    </row>
    <row r="273" spans="5:8">
      <c r="E273" s="28" t="s">
        <v>2983</v>
      </c>
      <c r="F273" s="31">
        <f>SUM(G25,G89,G90,G91,G92,G93,G94,G95,G96)</f>
        <v>210000</v>
      </c>
      <c r="H273" s="31">
        <f>SUM(F25,F89,F90,F91,F92,F93,F94,F95,F96)</f>
        <v>235000</v>
      </c>
    </row>
    <row r="274" spans="5:8">
      <c r="E274" s="28" t="s">
        <v>2984</v>
      </c>
      <c r="F274" s="31">
        <f>SUM(G20,G38,G39,G40,G41)</f>
        <v>90000</v>
      </c>
      <c r="H274" s="31">
        <f>SUM(F20,F38,F39,F40,F41)</f>
        <v>513000</v>
      </c>
    </row>
    <row r="275" spans="5:8">
      <c r="E275" s="28" t="s">
        <v>2985</v>
      </c>
      <c r="F275" s="31">
        <f>SUM(G24,G82,G83,G86,G87,G88)</f>
        <v>150000</v>
      </c>
      <c r="H275" s="31">
        <f>SUM(F24,F82,F83,F86,F87,F88)</f>
        <v>80000</v>
      </c>
    </row>
    <row r="276" spans="5:8">
      <c r="E276" s="28" t="s">
        <v>2986</v>
      </c>
      <c r="F276" s="381">
        <f>SUM(G28,G164,G165,G166,G167,G168,G169,G170,G171)</f>
        <v>400000</v>
      </c>
      <c r="H276" s="31">
        <f>SUM(F28,F164,F165,F166,F167,F168,F169,F170,F171)</f>
        <v>150000</v>
      </c>
    </row>
    <row r="277" spans="5:8">
      <c r="E277" s="28" t="s">
        <v>2987</v>
      </c>
      <c r="F277" s="381">
        <f>SUM(G31,G42,G43,G44,G45,G46,G47,G48,G49,G55,G56,G57,G58,G59,G60,G61,G62,G63)</f>
        <v>290000</v>
      </c>
      <c r="H277" s="31">
        <f>SUM(F31,F42,F43,F44,F45,F46,F47,F48,F49,F55,F56,F57,F58,F59,F60,F61,F62,F63)</f>
        <v>472700</v>
      </c>
    </row>
    <row r="278" spans="5:8">
      <c r="E278" s="28" t="s">
        <v>2988</v>
      </c>
      <c r="F278" s="381">
        <f>SUM(G21,G64,G65,G66,G67)</f>
        <v>675000</v>
      </c>
      <c r="H278" s="31">
        <f>SUM(F21,F64,F65,F66,F67)</f>
        <v>80000</v>
      </c>
    </row>
    <row r="279" spans="5:8">
      <c r="E279" s="28" t="s">
        <v>2989</v>
      </c>
      <c r="F279" s="381">
        <f>SUM(G30,G33,G151,G194)</f>
        <v>50000</v>
      </c>
      <c r="H279" s="31">
        <f>SUM(F30,F33,F151,F194)</f>
        <v>9600</v>
      </c>
    </row>
    <row r="280" spans="5:8">
      <c r="E280" s="28" t="s">
        <v>2990</v>
      </c>
      <c r="F280" s="381">
        <f>SUM(G27,G143,G146,G147,G148)</f>
        <v>170000</v>
      </c>
      <c r="H280" s="31">
        <f>SUM(F27,F143,F146,F147,F148)</f>
        <v>92000</v>
      </c>
    </row>
    <row r="281" spans="5:8">
      <c r="E281" s="28" t="s">
        <v>2991</v>
      </c>
      <c r="F281" s="381">
        <f>SUM(G195,G196,G197,G198)</f>
        <v>400000</v>
      </c>
      <c r="H281" s="31">
        <f>SUM(F195,F196,F197,F198)</f>
        <v>0</v>
      </c>
    </row>
    <row r="282" spans="5:8">
      <c r="E282" s="28" t="s">
        <v>2608</v>
      </c>
      <c r="F282" s="381">
        <f>SUM(G29,G191,G192,G193)</f>
        <v>140000</v>
      </c>
      <c r="H282" s="31">
        <f>SUM(F29,F191,F192,F193)</f>
        <v>100000</v>
      </c>
    </row>
    <row r="283" spans="5:8">
      <c r="E283" s="28" t="s">
        <v>148</v>
      </c>
      <c r="F283" s="381">
        <f>SUM(G12,G13,G14,G15,G16,G17,G19,G37)</f>
        <v>99000</v>
      </c>
      <c r="H283" s="31">
        <f>SUM(F12,F13,F14,F15,F16,F17,F19,F37)</f>
        <v>228000</v>
      </c>
    </row>
    <row r="284" spans="5:8">
      <c r="E284" s="28" t="s">
        <v>2992</v>
      </c>
      <c r="F284" s="381">
        <f>SUM(G173,G176)</f>
        <v>150000</v>
      </c>
      <c r="H284" s="31">
        <f>SUM(F173,F176)</f>
        <v>15000</v>
      </c>
    </row>
    <row r="285" spans="5:8">
      <c r="E285" s="28" t="s">
        <v>2993</v>
      </c>
    </row>
    <row r="286" spans="5:8">
      <c r="E286" s="28" t="s">
        <v>2994</v>
      </c>
    </row>
    <row r="287" spans="5:8">
      <c r="E287" s="28" t="s">
        <v>2995</v>
      </c>
      <c r="F287" s="381">
        <f>SUM(G98,G103,G109,G110,G111,G113,G114,G115,G116)</f>
        <v>1010000</v>
      </c>
      <c r="H287" s="1527">
        <f>SUM(F98,F103,F109,F110,F111,F113,F114,F115,F116)</f>
        <v>0</v>
      </c>
    </row>
    <row r="288" spans="5:8">
      <c r="E288" s="28" t="s">
        <v>2996</v>
      </c>
      <c r="F288" s="381">
        <f>SUM(G137,G142,G152,G153,G154,G163)</f>
        <v>690000</v>
      </c>
      <c r="H288" s="404">
        <f>SUM(F137,F142,F152,F153,F154,F163)</f>
        <v>0</v>
      </c>
    </row>
    <row r="289" spans="5:8">
      <c r="E289" s="28" t="s">
        <v>2997</v>
      </c>
    </row>
    <row r="290" spans="5:8">
      <c r="E290" s="28" t="s">
        <v>2998</v>
      </c>
      <c r="F290" s="381">
        <f>SUM(G179,G180,G181,G215)</f>
        <v>5059800</v>
      </c>
      <c r="H290" s="31">
        <f>SUM(F179,F180,F181,F215)</f>
        <v>0</v>
      </c>
    </row>
    <row r="291" spans="5:8">
      <c r="E291" s="28" t="s">
        <v>2999</v>
      </c>
    </row>
    <row r="292" spans="5:8">
      <c r="E292" s="28" t="s">
        <v>3000</v>
      </c>
    </row>
    <row r="293" spans="5:8">
      <c r="E293" s="28" t="s">
        <v>3001</v>
      </c>
    </row>
    <row r="294" spans="5:8">
      <c r="E294" s="28" t="s">
        <v>3003</v>
      </c>
      <c r="F294" s="381">
        <f>SUM(G32,G172)</f>
        <v>50000</v>
      </c>
      <c r="H294" s="31">
        <f>SUM(F32,F172)</f>
        <v>78000</v>
      </c>
    </row>
    <row r="295" spans="5:8">
      <c r="E295" s="28" t="s">
        <v>3004</v>
      </c>
      <c r="F295" s="381"/>
    </row>
    <row r="296" spans="5:8">
      <c r="F296" s="381"/>
      <c r="G296" s="381"/>
      <c r="H296" s="381"/>
    </row>
  </sheetData>
  <autoFilter ref="Y1:Y253"/>
  <mergeCells count="25">
    <mergeCell ref="A1:T1"/>
    <mergeCell ref="F3:K3"/>
    <mergeCell ref="A5:B5"/>
    <mergeCell ref="C5:E5"/>
    <mergeCell ref="H5:H6"/>
    <mergeCell ref="K5:K6"/>
    <mergeCell ref="L5:L6"/>
    <mergeCell ref="H4:J4"/>
    <mergeCell ref="M5:M6"/>
    <mergeCell ref="N5:N6"/>
    <mergeCell ref="O5:O6"/>
    <mergeCell ref="P5:P6"/>
    <mergeCell ref="L3:O4"/>
    <mergeCell ref="R3:R6"/>
    <mergeCell ref="Q5:Q6"/>
    <mergeCell ref="A7:E7"/>
    <mergeCell ref="P3:Q4"/>
    <mergeCell ref="A216:E216"/>
    <mergeCell ref="X3:X6"/>
    <mergeCell ref="Y3:Y6"/>
    <mergeCell ref="W5:W6"/>
    <mergeCell ref="U3:W3"/>
    <mergeCell ref="U5:U6"/>
    <mergeCell ref="V5:V6"/>
    <mergeCell ref="B9:E9"/>
  </mergeCells>
  <printOptions horizontalCentered="1"/>
  <pageMargins left="0.31496062992125984" right="0.23622047244094491" top="0.82677165354330717" bottom="0.31496062992125984" header="0.39370078740157483" footer="0.31496062992125984"/>
  <pageSetup paperSize="9" scale="55" orientation="landscape" r:id="rId1"/>
  <rowBreaks count="9" manualBreakCount="9">
    <brk id="48" max="24" man="1"/>
    <brk id="89" max="24" man="1"/>
    <brk id="96" max="24" man="1"/>
    <brk id="111" max="24" man="1"/>
    <brk id="119" max="24" man="1"/>
    <brk id="132" max="24" man="1"/>
    <brk id="148" max="24" man="1"/>
    <brk id="202" max="24" man="1"/>
    <brk id="206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J445"/>
  <sheetViews>
    <sheetView view="pageBreakPreview" zoomScale="60" zoomScalePageLayoutView="80" workbookViewId="0">
      <selection activeCell="E14" sqref="E14"/>
    </sheetView>
  </sheetViews>
  <sheetFormatPr defaultRowHeight="23.25"/>
  <cols>
    <col min="1" max="1" width="3.625" style="25" customWidth="1"/>
    <col min="2" max="2" width="9.125" style="25" customWidth="1"/>
    <col min="3" max="3" width="6.625" style="27" customWidth="1"/>
    <col min="4" max="4" width="5.125" style="27" hidden="1" customWidth="1"/>
    <col min="5" max="5" width="50.5" style="561" customWidth="1"/>
    <col min="6" max="6" width="12.875" style="28" customWidth="1"/>
    <col min="7" max="7" width="13.875" style="28" bestFit="1" customWidth="1"/>
    <col min="8" max="8" width="9.5" style="28" bestFit="1" customWidth="1"/>
    <col min="9" max="10" width="10.25" style="28" bestFit="1" customWidth="1"/>
    <col min="11" max="11" width="12.625" style="30" bestFit="1" customWidth="1"/>
    <col min="12" max="12" width="4.75" style="28" bestFit="1" customWidth="1"/>
    <col min="13" max="14" width="6.875" style="28" bestFit="1" customWidth="1"/>
    <col min="15" max="15" width="6.625" style="28" bestFit="1" customWidth="1"/>
    <col min="16" max="16" width="18.75" style="29" customWidth="1"/>
    <col min="17" max="17" width="18.25" style="29" customWidth="1"/>
    <col min="18" max="18" width="13.625" style="29" customWidth="1"/>
    <col min="19" max="19" width="20.75" style="29" hidden="1" customWidth="1"/>
    <col min="20" max="20" width="20.5" style="29" hidden="1" customWidth="1"/>
    <col min="21" max="21" width="6.75" style="29" hidden="1" customWidth="1"/>
    <col min="22" max="22" width="7.75" style="29" hidden="1" customWidth="1"/>
    <col min="23" max="23" width="7.25" style="29" hidden="1" customWidth="1"/>
    <col min="24" max="24" width="16.125" style="380" hidden="1" customWidth="1"/>
    <col min="25" max="25" width="19.75" style="680" customWidth="1"/>
    <col min="26" max="36" width="9" style="6"/>
    <col min="37" max="16384" width="9" style="7"/>
  </cols>
  <sheetData>
    <row r="1" spans="1:36" s="3" customFormat="1" ht="34.5">
      <c r="A1" s="2028" t="s">
        <v>2551</v>
      </c>
      <c r="B1" s="2028"/>
      <c r="C1" s="2028"/>
      <c r="D1" s="2028"/>
      <c r="E1" s="2028"/>
      <c r="F1" s="2028"/>
      <c r="G1" s="2028"/>
      <c r="H1" s="2028"/>
      <c r="I1" s="2028"/>
      <c r="J1" s="2028"/>
      <c r="K1" s="2028"/>
      <c r="L1" s="2028"/>
      <c r="M1" s="2028"/>
      <c r="N1" s="2028"/>
      <c r="O1" s="2028"/>
      <c r="P1" s="2028"/>
      <c r="Q1" s="2028"/>
      <c r="R1" s="2028"/>
      <c r="S1" s="2028"/>
      <c r="T1" s="2028"/>
      <c r="U1" s="2028"/>
      <c r="V1" s="2028"/>
      <c r="W1" s="2028"/>
      <c r="X1" s="379"/>
      <c r="Y1" s="680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9.25">
      <c r="A2" s="4"/>
      <c r="B2" s="4"/>
      <c r="C2" s="4"/>
      <c r="D2" s="4"/>
      <c r="E2" s="4"/>
      <c r="F2" s="810"/>
      <c r="G2" s="810"/>
      <c r="H2" s="4"/>
      <c r="I2" s="4"/>
      <c r="J2" s="4"/>
      <c r="K2" s="4"/>
      <c r="L2" s="4"/>
      <c r="M2" s="4"/>
      <c r="N2" s="4"/>
      <c r="O2" s="4"/>
      <c r="P2" s="4"/>
      <c r="Q2" s="4"/>
      <c r="R2" s="257"/>
      <c r="S2" s="257"/>
      <c r="T2" s="257"/>
      <c r="U2" s="257"/>
      <c r="V2" s="257"/>
      <c r="W2" s="257"/>
    </row>
    <row r="3" spans="1:36" s="300" customFormat="1" ht="23.25" customHeight="1">
      <c r="A3" s="1382"/>
      <c r="B3" s="1383"/>
      <c r="C3" s="297"/>
      <c r="D3" s="297"/>
      <c r="E3" s="297"/>
      <c r="F3" s="2012" t="s">
        <v>3430</v>
      </c>
      <c r="G3" s="2012"/>
      <c r="H3" s="2012"/>
      <c r="I3" s="2012"/>
      <c r="J3" s="2012"/>
      <c r="K3" s="2012"/>
      <c r="L3" s="2033" t="s">
        <v>0</v>
      </c>
      <c r="M3" s="2034"/>
      <c r="N3" s="2034"/>
      <c r="O3" s="2035"/>
      <c r="P3" s="2033" t="s">
        <v>1</v>
      </c>
      <c r="Q3" s="2035"/>
      <c r="R3" s="1997" t="s">
        <v>2</v>
      </c>
      <c r="S3" s="1311" t="s">
        <v>125</v>
      </c>
      <c r="T3" s="1311" t="s">
        <v>122</v>
      </c>
      <c r="U3" s="2025" t="s">
        <v>3</v>
      </c>
      <c r="V3" s="2025"/>
      <c r="W3" s="2025"/>
      <c r="X3" s="2022" t="s">
        <v>2744</v>
      </c>
      <c r="Y3" s="2039" t="s">
        <v>2740</v>
      </c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</row>
    <row r="4" spans="1:36" s="300" customFormat="1" ht="23.25" customHeight="1">
      <c r="A4" s="1312"/>
      <c r="B4" s="1313"/>
      <c r="C4" s="1314"/>
      <c r="D4" s="1314"/>
      <c r="E4" s="1314"/>
      <c r="F4" s="1570"/>
      <c r="G4" s="1309"/>
      <c r="H4" s="2001" t="s">
        <v>121</v>
      </c>
      <c r="I4" s="2002"/>
      <c r="J4" s="2003"/>
      <c r="K4" s="1311"/>
      <c r="L4" s="2036"/>
      <c r="M4" s="2037"/>
      <c r="N4" s="2037"/>
      <c r="O4" s="2038"/>
      <c r="P4" s="2036"/>
      <c r="Q4" s="2038"/>
      <c r="R4" s="1998"/>
      <c r="S4" s="1309" t="s">
        <v>124</v>
      </c>
      <c r="T4" s="1309" t="s">
        <v>123</v>
      </c>
      <c r="U4" s="305"/>
      <c r="V4" s="305"/>
      <c r="W4" s="305"/>
      <c r="X4" s="2023"/>
      <c r="Y4" s="2040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</row>
    <row r="5" spans="1:36" s="300" customFormat="1" ht="23.25" customHeight="1">
      <c r="A5" s="2015" t="s">
        <v>4</v>
      </c>
      <c r="B5" s="2016"/>
      <c r="C5" s="2017" t="s">
        <v>5</v>
      </c>
      <c r="D5" s="2017"/>
      <c r="E5" s="2017"/>
      <c r="F5" s="1805" t="s">
        <v>12</v>
      </c>
      <c r="G5" s="1309" t="s">
        <v>12</v>
      </c>
      <c r="H5" s="2029" t="s">
        <v>118</v>
      </c>
      <c r="I5" s="1315" t="s">
        <v>119</v>
      </c>
      <c r="J5" s="1315" t="s">
        <v>119</v>
      </c>
      <c r="K5" s="1997" t="s">
        <v>9</v>
      </c>
      <c r="L5" s="2031" t="s">
        <v>6</v>
      </c>
      <c r="M5" s="2031" t="s">
        <v>7</v>
      </c>
      <c r="N5" s="2031" t="s">
        <v>8</v>
      </c>
      <c r="O5" s="2031" t="s">
        <v>9</v>
      </c>
      <c r="P5" s="1997" t="s">
        <v>10</v>
      </c>
      <c r="Q5" s="1997" t="s">
        <v>11</v>
      </c>
      <c r="R5" s="1998"/>
      <c r="S5" s="1309"/>
      <c r="T5" s="1309" t="s">
        <v>124</v>
      </c>
      <c r="U5" s="2004" t="s">
        <v>13</v>
      </c>
      <c r="V5" s="2004" t="s">
        <v>4</v>
      </c>
      <c r="W5" s="2004" t="s">
        <v>14</v>
      </c>
      <c r="X5" s="2023"/>
      <c r="Y5" s="2040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</row>
    <row r="6" spans="1:36" s="300" customFormat="1" ht="32.25" customHeight="1">
      <c r="A6" s="1384"/>
      <c r="B6" s="1385"/>
      <c r="C6" s="308"/>
      <c r="D6" s="308"/>
      <c r="E6" s="308"/>
      <c r="F6" s="1806" t="s">
        <v>15</v>
      </c>
      <c r="G6" s="1310" t="s">
        <v>16</v>
      </c>
      <c r="H6" s="2030"/>
      <c r="I6" s="1316" t="s">
        <v>15</v>
      </c>
      <c r="J6" s="1316" t="s">
        <v>120</v>
      </c>
      <c r="K6" s="1999"/>
      <c r="L6" s="2032"/>
      <c r="M6" s="2032"/>
      <c r="N6" s="2032"/>
      <c r="O6" s="2032"/>
      <c r="P6" s="1999"/>
      <c r="Q6" s="1999"/>
      <c r="R6" s="1999"/>
      <c r="S6" s="1310"/>
      <c r="T6" s="1310"/>
      <c r="U6" s="2005"/>
      <c r="V6" s="2005"/>
      <c r="W6" s="2005"/>
      <c r="X6" s="2024"/>
      <c r="Y6" s="2041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</row>
    <row r="7" spans="1:36" s="746" customFormat="1" ht="57.75" customHeight="1">
      <c r="A7" s="2044" t="s">
        <v>3387</v>
      </c>
      <c r="B7" s="2045"/>
      <c r="C7" s="2045"/>
      <c r="D7" s="2046"/>
      <c r="E7" s="2047"/>
      <c r="F7" s="741">
        <f t="shared" ref="F7:K7" si="0">SUM(F8)</f>
        <v>14254360</v>
      </c>
      <c r="G7" s="741">
        <f t="shared" si="0"/>
        <v>46309200</v>
      </c>
      <c r="H7" s="741">
        <f t="shared" si="0"/>
        <v>402300</v>
      </c>
      <c r="I7" s="741">
        <f t="shared" si="0"/>
        <v>0</v>
      </c>
      <c r="J7" s="741">
        <f t="shared" si="0"/>
        <v>230000</v>
      </c>
      <c r="K7" s="806">
        <f t="shared" si="0"/>
        <v>61195860</v>
      </c>
      <c r="L7" s="741"/>
      <c r="M7" s="741"/>
      <c r="N7" s="741"/>
      <c r="O7" s="741"/>
      <c r="P7" s="742"/>
      <c r="Q7" s="742"/>
      <c r="R7" s="742"/>
      <c r="S7" s="742"/>
      <c r="T7" s="742"/>
      <c r="U7" s="742"/>
      <c r="V7" s="743"/>
      <c r="W7" s="742"/>
      <c r="X7" s="744"/>
      <c r="Y7" s="1347"/>
      <c r="Z7" s="745"/>
      <c r="AA7" s="745"/>
      <c r="AB7" s="745"/>
      <c r="AC7" s="745"/>
      <c r="AD7" s="745"/>
      <c r="AE7" s="745"/>
      <c r="AF7" s="745"/>
      <c r="AG7" s="745"/>
      <c r="AH7" s="745"/>
      <c r="AI7" s="745"/>
      <c r="AJ7" s="745"/>
    </row>
    <row r="8" spans="1:36" s="21" customFormat="1">
      <c r="A8" s="2048" t="s">
        <v>89</v>
      </c>
      <c r="B8" s="2049"/>
      <c r="C8" s="2049"/>
      <c r="D8" s="2050"/>
      <c r="E8" s="2051"/>
      <c r="F8" s="453">
        <f>SUM(F9,F146)</f>
        <v>14254360</v>
      </c>
      <c r="G8" s="453">
        <f t="shared" ref="G8:K8" si="1">SUM(G9,G146)</f>
        <v>46309200</v>
      </c>
      <c r="H8" s="453">
        <f t="shared" si="1"/>
        <v>402300</v>
      </c>
      <c r="I8" s="453">
        <f t="shared" si="1"/>
        <v>0</v>
      </c>
      <c r="J8" s="453">
        <f t="shared" si="1"/>
        <v>230000</v>
      </c>
      <c r="K8" s="453">
        <f t="shared" si="1"/>
        <v>61195860</v>
      </c>
      <c r="L8" s="453"/>
      <c r="M8" s="453"/>
      <c r="N8" s="453"/>
      <c r="O8" s="453"/>
      <c r="P8" s="289"/>
      <c r="Q8" s="289"/>
      <c r="R8" s="289"/>
      <c r="S8" s="289"/>
      <c r="T8" s="289"/>
      <c r="U8" s="289"/>
      <c r="V8" s="289"/>
      <c r="W8" s="289"/>
      <c r="X8" s="289"/>
      <c r="Y8" s="687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23" customFormat="1">
      <c r="A9" s="566">
        <v>1.1000000000000001</v>
      </c>
      <c r="B9" s="567" t="s">
        <v>90</v>
      </c>
      <c r="C9" s="690"/>
      <c r="D9" s="778"/>
      <c r="E9" s="595"/>
      <c r="F9" s="370">
        <f t="shared" ref="F9:K9" si="2">SUM(F10)</f>
        <v>11040890</v>
      </c>
      <c r="G9" s="370">
        <f t="shared" si="2"/>
        <v>18539600</v>
      </c>
      <c r="H9" s="370">
        <f t="shared" si="2"/>
        <v>0</v>
      </c>
      <c r="I9" s="370">
        <f t="shared" si="2"/>
        <v>0</v>
      </c>
      <c r="J9" s="370">
        <f t="shared" si="2"/>
        <v>40000</v>
      </c>
      <c r="K9" s="370">
        <f t="shared" si="2"/>
        <v>29620490</v>
      </c>
      <c r="L9" s="370"/>
      <c r="M9" s="370"/>
      <c r="N9" s="370"/>
      <c r="O9" s="370"/>
      <c r="P9" s="688"/>
      <c r="Q9" s="688"/>
      <c r="R9" s="688"/>
      <c r="S9" s="688"/>
      <c r="T9" s="688"/>
      <c r="U9" s="688"/>
      <c r="V9" s="688"/>
      <c r="W9" s="688"/>
      <c r="X9" s="688"/>
      <c r="Y9" s="689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s="15" customFormat="1">
      <c r="A10" s="469"/>
      <c r="B10" s="470"/>
      <c r="C10" s="458" t="s">
        <v>91</v>
      </c>
      <c r="D10" s="554"/>
      <c r="E10" s="555"/>
      <c r="F10" s="356">
        <f>SUM(F11,F21,F27,F144)</f>
        <v>11040890</v>
      </c>
      <c r="G10" s="356">
        <f t="shared" ref="G10:K10" si="3">SUM(G11,G21,G27,G144)</f>
        <v>18539600</v>
      </c>
      <c r="H10" s="356">
        <f t="shared" si="3"/>
        <v>0</v>
      </c>
      <c r="I10" s="356">
        <f t="shared" si="3"/>
        <v>0</v>
      </c>
      <c r="J10" s="356">
        <f t="shared" si="3"/>
        <v>40000</v>
      </c>
      <c r="K10" s="356">
        <f t="shared" si="3"/>
        <v>29620490</v>
      </c>
      <c r="L10" s="356"/>
      <c r="M10" s="356"/>
      <c r="N10" s="356"/>
      <c r="O10" s="356"/>
      <c r="P10" s="355"/>
      <c r="Q10" s="355"/>
      <c r="R10" s="355"/>
      <c r="S10" s="355"/>
      <c r="T10" s="355"/>
      <c r="U10" s="355"/>
      <c r="V10" s="355"/>
      <c r="W10" s="355"/>
      <c r="X10" s="355"/>
      <c r="Y10" s="359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6" s="249" customFormat="1">
      <c r="A11" s="323"/>
      <c r="B11" s="324"/>
      <c r="C11" s="294" t="s">
        <v>20</v>
      </c>
      <c r="D11" s="484" t="s">
        <v>92</v>
      </c>
      <c r="E11" s="485" t="s">
        <v>93</v>
      </c>
      <c r="F11" s="282">
        <f>SUM(F12,F13,F14,F15,F16,F17,F18,F19,F20)</f>
        <v>9492930</v>
      </c>
      <c r="G11" s="282">
        <f t="shared" ref="G11:K11" si="4">SUM(G12,G13,G14,G15,G16,G17,G18,G19,G20)</f>
        <v>810000</v>
      </c>
      <c r="H11" s="282">
        <f t="shared" si="4"/>
        <v>0</v>
      </c>
      <c r="I11" s="282">
        <f t="shared" si="4"/>
        <v>0</v>
      </c>
      <c r="J11" s="282">
        <f t="shared" si="4"/>
        <v>0</v>
      </c>
      <c r="K11" s="282">
        <f t="shared" si="4"/>
        <v>10302930</v>
      </c>
      <c r="L11" s="282"/>
      <c r="M11" s="282"/>
      <c r="N11" s="282"/>
      <c r="O11" s="282"/>
      <c r="P11" s="319"/>
      <c r="Q11" s="319"/>
      <c r="R11" s="319"/>
      <c r="S11" s="319"/>
      <c r="T11" s="319"/>
      <c r="U11" s="319"/>
      <c r="V11" s="319"/>
      <c r="W11" s="319"/>
      <c r="X11" s="319"/>
      <c r="Y11" s="33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</row>
    <row r="12" spans="1:36" s="1781" customFormat="1" ht="46.5">
      <c r="A12" s="1771"/>
      <c r="B12" s="1772"/>
      <c r="C12" s="1773">
        <v>1</v>
      </c>
      <c r="D12" s="1774"/>
      <c r="E12" s="1775" t="s">
        <v>3334</v>
      </c>
      <c r="F12" s="1776">
        <v>9428930</v>
      </c>
      <c r="G12" s="1777"/>
      <c r="H12" s="1778"/>
      <c r="I12" s="1778">
        <v>0</v>
      </c>
      <c r="J12" s="1778">
        <v>0</v>
      </c>
      <c r="K12" s="1778">
        <f>SUM(F12,G12,H12,I12,J12)</f>
        <v>9428930</v>
      </c>
      <c r="L12" s="1778">
        <v>0</v>
      </c>
      <c r="M12" s="1778">
        <v>0</v>
      </c>
      <c r="N12" s="1778">
        <v>0</v>
      </c>
      <c r="O12" s="1778">
        <v>0</v>
      </c>
      <c r="P12" s="1778">
        <v>0</v>
      </c>
      <c r="Q12" s="1778">
        <v>0</v>
      </c>
      <c r="R12" s="1778">
        <v>0</v>
      </c>
      <c r="S12" s="1778">
        <v>0</v>
      </c>
      <c r="T12" s="1778">
        <v>0</v>
      </c>
      <c r="U12" s="1778">
        <v>0</v>
      </c>
      <c r="V12" s="1778">
        <v>0</v>
      </c>
      <c r="W12" s="1778">
        <v>0</v>
      </c>
      <c r="X12" s="1778">
        <v>0</v>
      </c>
      <c r="Y12" s="1933" t="s">
        <v>3326</v>
      </c>
      <c r="Z12" s="1779"/>
      <c r="AA12" s="1779"/>
      <c r="AB12" s="1779"/>
      <c r="AC12" s="1779"/>
      <c r="AD12" s="1779"/>
      <c r="AE12" s="1779"/>
      <c r="AF12" s="1780"/>
      <c r="AG12" s="1779"/>
      <c r="AH12" s="1779"/>
      <c r="AI12" s="1779"/>
      <c r="AJ12" s="1779"/>
    </row>
    <row r="13" spans="1:36" s="208" customFormat="1" ht="162.75">
      <c r="A13" s="33"/>
      <c r="B13" s="34"/>
      <c r="C13" s="766">
        <v>2</v>
      </c>
      <c r="D13" s="489">
        <v>18</v>
      </c>
      <c r="E13" s="482" t="s">
        <v>1075</v>
      </c>
      <c r="F13" s="71">
        <v>24000</v>
      </c>
      <c r="G13" s="71">
        <v>0</v>
      </c>
      <c r="H13" s="110">
        <v>0</v>
      </c>
      <c r="I13" s="110">
        <v>0</v>
      </c>
      <c r="J13" s="110">
        <v>0</v>
      </c>
      <c r="K13" s="110">
        <f>SUM(F13,G13,H13,I13,J13)</f>
        <v>24000</v>
      </c>
      <c r="L13" s="110">
        <v>0</v>
      </c>
      <c r="M13" s="159">
        <v>30</v>
      </c>
      <c r="N13" s="110">
        <v>0</v>
      </c>
      <c r="O13" s="159">
        <v>30</v>
      </c>
      <c r="P13" s="415" t="s">
        <v>3698</v>
      </c>
      <c r="Q13" s="415" t="s">
        <v>3257</v>
      </c>
      <c r="R13" s="234">
        <v>21671</v>
      </c>
      <c r="S13" s="57" t="s">
        <v>1076</v>
      </c>
      <c r="T13" s="57" t="s">
        <v>1077</v>
      </c>
      <c r="U13" s="57">
        <v>1</v>
      </c>
      <c r="V13" s="57">
        <v>1.1000000000000001</v>
      </c>
      <c r="W13" s="57" t="s">
        <v>92</v>
      </c>
      <c r="X13" s="57" t="s">
        <v>221</v>
      </c>
      <c r="Y13" s="415" t="s">
        <v>1078</v>
      </c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</row>
    <row r="14" spans="1:36" s="208" customFormat="1" ht="116.25">
      <c r="A14" s="55"/>
      <c r="B14" s="56"/>
      <c r="C14" s="766">
        <v>3</v>
      </c>
      <c r="D14" s="492">
        <v>9</v>
      </c>
      <c r="E14" s="454" t="s">
        <v>2301</v>
      </c>
      <c r="F14" s="183" t="s">
        <v>525</v>
      </c>
      <c r="G14" s="811">
        <v>50000</v>
      </c>
      <c r="H14" s="702" t="s">
        <v>525</v>
      </c>
      <c r="I14" s="702" t="s">
        <v>525</v>
      </c>
      <c r="J14" s="702" t="s">
        <v>525</v>
      </c>
      <c r="K14" s="808">
        <v>50000</v>
      </c>
      <c r="L14" s="188">
        <v>900</v>
      </c>
      <c r="M14" s="188">
        <v>800</v>
      </c>
      <c r="N14" s="188">
        <v>3300</v>
      </c>
      <c r="O14" s="189">
        <v>5000</v>
      </c>
      <c r="P14" s="848" t="s">
        <v>847</v>
      </c>
      <c r="Q14" s="190" t="s">
        <v>3268</v>
      </c>
      <c r="R14" s="86" t="s">
        <v>3639</v>
      </c>
      <c r="S14" s="86" t="s">
        <v>2295</v>
      </c>
      <c r="T14" s="86" t="s">
        <v>2302</v>
      </c>
      <c r="U14" s="57">
        <v>1</v>
      </c>
      <c r="V14" s="57">
        <v>1.1000000000000001</v>
      </c>
      <c r="W14" s="57" t="s">
        <v>92</v>
      </c>
      <c r="X14" s="40" t="s">
        <v>221</v>
      </c>
      <c r="Y14" s="416" t="s">
        <v>2272</v>
      </c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</row>
    <row r="15" spans="1:36" s="208" customFormat="1" ht="93">
      <c r="A15" s="55"/>
      <c r="B15" s="56"/>
      <c r="C15" s="766">
        <v>4</v>
      </c>
      <c r="D15" s="492">
        <v>13</v>
      </c>
      <c r="E15" s="454" t="s">
        <v>3271</v>
      </c>
      <c r="F15" s="440">
        <v>0</v>
      </c>
      <c r="G15" s="811">
        <v>300000</v>
      </c>
      <c r="H15" s="440">
        <v>0</v>
      </c>
      <c r="I15" s="440">
        <v>0</v>
      </c>
      <c r="J15" s="440">
        <v>0</v>
      </c>
      <c r="K15" s="808">
        <v>300000</v>
      </c>
      <c r="L15" s="263">
        <v>200</v>
      </c>
      <c r="M15" s="263">
        <v>115</v>
      </c>
      <c r="N15" s="263">
        <v>200</v>
      </c>
      <c r="O15" s="263">
        <v>515</v>
      </c>
      <c r="P15" s="848" t="s">
        <v>978</v>
      </c>
      <c r="Q15" s="190" t="s">
        <v>220</v>
      </c>
      <c r="R15" s="860" t="s">
        <v>3185</v>
      </c>
      <c r="S15" s="86" t="s">
        <v>2270</v>
      </c>
      <c r="T15" s="86" t="s">
        <v>2271</v>
      </c>
      <c r="U15" s="57">
        <v>1</v>
      </c>
      <c r="V15" s="57">
        <v>1.1000000000000001</v>
      </c>
      <c r="W15" s="57" t="s">
        <v>92</v>
      </c>
      <c r="X15" s="40" t="s">
        <v>221</v>
      </c>
      <c r="Y15" s="416" t="s">
        <v>2272</v>
      </c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</row>
    <row r="16" spans="1:36" s="208" customFormat="1" ht="116.25">
      <c r="A16" s="55"/>
      <c r="B16" s="56"/>
      <c r="C16" s="766">
        <v>5</v>
      </c>
      <c r="D16" s="492">
        <v>17</v>
      </c>
      <c r="E16" s="781" t="s">
        <v>2303</v>
      </c>
      <c r="F16" s="440">
        <v>0</v>
      </c>
      <c r="G16" s="811">
        <v>50000</v>
      </c>
      <c r="H16" s="440">
        <v>0</v>
      </c>
      <c r="I16" s="440">
        <v>0</v>
      </c>
      <c r="J16" s="440">
        <v>0</v>
      </c>
      <c r="K16" s="808">
        <v>50000</v>
      </c>
      <c r="L16" s="183" t="s">
        <v>525</v>
      </c>
      <c r="M16" s="263">
        <v>16</v>
      </c>
      <c r="N16" s="183" t="s">
        <v>525</v>
      </c>
      <c r="O16" s="1121">
        <v>16</v>
      </c>
      <c r="P16" s="848" t="s">
        <v>398</v>
      </c>
      <c r="Q16" s="190" t="s">
        <v>303</v>
      </c>
      <c r="R16" s="184" t="s">
        <v>2470</v>
      </c>
      <c r="S16" s="86" t="s">
        <v>2270</v>
      </c>
      <c r="T16" s="86" t="s">
        <v>2271</v>
      </c>
      <c r="U16" s="57">
        <v>1</v>
      </c>
      <c r="V16" s="57">
        <v>1.1000000000000001</v>
      </c>
      <c r="W16" s="57" t="s">
        <v>92</v>
      </c>
      <c r="X16" s="40" t="s">
        <v>221</v>
      </c>
      <c r="Y16" s="416" t="s">
        <v>2272</v>
      </c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</row>
    <row r="17" spans="1:36" s="208" customFormat="1" ht="93">
      <c r="A17" s="33"/>
      <c r="B17" s="34"/>
      <c r="C17" s="766">
        <v>6</v>
      </c>
      <c r="D17" s="492">
        <v>16</v>
      </c>
      <c r="E17" s="781" t="s">
        <v>2276</v>
      </c>
      <c r="F17" s="183" t="s">
        <v>525</v>
      </c>
      <c r="G17" s="811">
        <v>40000</v>
      </c>
      <c r="H17" s="702" t="s">
        <v>525</v>
      </c>
      <c r="I17" s="702" t="s">
        <v>525</v>
      </c>
      <c r="J17" s="702" t="s">
        <v>525</v>
      </c>
      <c r="K17" s="808">
        <v>40000</v>
      </c>
      <c r="L17" s="702" t="s">
        <v>525</v>
      </c>
      <c r="M17" s="188">
        <v>30</v>
      </c>
      <c r="N17" s="702" t="s">
        <v>525</v>
      </c>
      <c r="O17" s="189">
        <v>30</v>
      </c>
      <c r="P17" s="848" t="s">
        <v>240</v>
      </c>
      <c r="Q17" s="190" t="s">
        <v>220</v>
      </c>
      <c r="R17" s="184" t="s">
        <v>3272</v>
      </c>
      <c r="S17" s="86" t="s">
        <v>2277</v>
      </c>
      <c r="T17" s="86" t="s">
        <v>2278</v>
      </c>
      <c r="U17" s="57">
        <v>1</v>
      </c>
      <c r="V17" s="57">
        <v>1.1000000000000001</v>
      </c>
      <c r="W17" s="57" t="s">
        <v>92</v>
      </c>
      <c r="X17" s="40" t="s">
        <v>221</v>
      </c>
      <c r="Y17" s="416" t="s">
        <v>2272</v>
      </c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</row>
    <row r="18" spans="1:36" s="208" customFormat="1" ht="93">
      <c r="A18" s="33"/>
      <c r="B18" s="34"/>
      <c r="C18" s="766">
        <v>7</v>
      </c>
      <c r="D18" s="492">
        <v>6</v>
      </c>
      <c r="E18" s="454" t="s">
        <v>2285</v>
      </c>
      <c r="F18" s="183" t="s">
        <v>525</v>
      </c>
      <c r="G18" s="811">
        <v>270000</v>
      </c>
      <c r="H18" s="183" t="s">
        <v>525</v>
      </c>
      <c r="I18" s="183" t="s">
        <v>525</v>
      </c>
      <c r="J18" s="183" t="s">
        <v>525</v>
      </c>
      <c r="K18" s="808">
        <v>270000</v>
      </c>
      <c r="L18" s="702" t="s">
        <v>525</v>
      </c>
      <c r="M18" s="188"/>
      <c r="N18" s="188">
        <v>630</v>
      </c>
      <c r="O18" s="189">
        <v>630</v>
      </c>
      <c r="P18" s="848" t="s">
        <v>1958</v>
      </c>
      <c r="Q18" s="190" t="s">
        <v>220</v>
      </c>
      <c r="R18" s="86" t="s">
        <v>1558</v>
      </c>
      <c r="S18" s="86" t="s">
        <v>2286</v>
      </c>
      <c r="T18" s="86" t="s">
        <v>2287</v>
      </c>
      <c r="U18" s="57">
        <v>1</v>
      </c>
      <c r="V18" s="57">
        <v>1.1000000000000001</v>
      </c>
      <c r="W18" s="57" t="s">
        <v>92</v>
      </c>
      <c r="X18" s="40" t="s">
        <v>221</v>
      </c>
      <c r="Y18" s="416" t="s">
        <v>2272</v>
      </c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</row>
    <row r="19" spans="1:36" s="208" customFormat="1" ht="93">
      <c r="A19" s="33"/>
      <c r="B19" s="34"/>
      <c r="C19" s="766">
        <v>8</v>
      </c>
      <c r="D19" s="492">
        <v>5</v>
      </c>
      <c r="E19" s="454" t="s">
        <v>2289</v>
      </c>
      <c r="F19" s="435">
        <v>0</v>
      </c>
      <c r="G19" s="811">
        <v>100000</v>
      </c>
      <c r="H19" s="54">
        <v>0</v>
      </c>
      <c r="I19" s="54">
        <v>0</v>
      </c>
      <c r="J19" s="54">
        <v>0</v>
      </c>
      <c r="K19" s="808">
        <f>SUM(F19,G19,H19,I19,J19)</f>
        <v>100000</v>
      </c>
      <c r="L19" s="702" t="s">
        <v>525</v>
      </c>
      <c r="M19" s="188">
        <v>100</v>
      </c>
      <c r="N19" s="702" t="s">
        <v>525</v>
      </c>
      <c r="O19" s="189">
        <f>SUM(L19:N19)</f>
        <v>100</v>
      </c>
      <c r="P19" s="848" t="s">
        <v>3267</v>
      </c>
      <c r="Q19" s="190" t="s">
        <v>220</v>
      </c>
      <c r="R19" s="86" t="s">
        <v>3182</v>
      </c>
      <c r="S19" s="86" t="s">
        <v>2277</v>
      </c>
      <c r="T19" s="86" t="s">
        <v>2290</v>
      </c>
      <c r="U19" s="57">
        <v>1</v>
      </c>
      <c r="V19" s="57">
        <v>1.1000000000000001</v>
      </c>
      <c r="W19" s="57" t="s">
        <v>92</v>
      </c>
      <c r="X19" s="40" t="s">
        <v>221</v>
      </c>
      <c r="Y19" s="416" t="s">
        <v>2272</v>
      </c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</row>
    <row r="20" spans="1:36" s="208" customFormat="1" ht="93">
      <c r="A20" s="33"/>
      <c r="B20" s="34"/>
      <c r="C20" s="769">
        <v>9</v>
      </c>
      <c r="D20" s="1494">
        <v>21</v>
      </c>
      <c r="E20" s="1018" t="s">
        <v>1242</v>
      </c>
      <c r="F20" s="1548">
        <v>40000</v>
      </c>
      <c r="G20" s="1196">
        <v>0</v>
      </c>
      <c r="H20" s="1495">
        <v>0</v>
      </c>
      <c r="I20" s="1495">
        <v>0</v>
      </c>
      <c r="J20" s="1495">
        <v>0</v>
      </c>
      <c r="K20" s="1495">
        <f>SUM(F20,G20,H20,I20,J20)</f>
        <v>40000</v>
      </c>
      <c r="L20" s="1196">
        <v>0</v>
      </c>
      <c r="M20" s="1495">
        <v>40</v>
      </c>
      <c r="N20" s="1495">
        <v>0</v>
      </c>
      <c r="O20" s="1495">
        <v>40</v>
      </c>
      <c r="P20" s="1118" t="s">
        <v>3261</v>
      </c>
      <c r="Q20" s="1118" t="s">
        <v>3262</v>
      </c>
      <c r="R20" s="1119">
        <v>21641</v>
      </c>
      <c r="S20" s="930" t="s">
        <v>1243</v>
      </c>
      <c r="T20" s="930" t="s">
        <v>1244</v>
      </c>
      <c r="U20" s="1177">
        <v>1</v>
      </c>
      <c r="V20" s="1177">
        <v>1.1000000000000001</v>
      </c>
      <c r="W20" s="1177" t="s">
        <v>92</v>
      </c>
      <c r="X20" s="930" t="s">
        <v>394</v>
      </c>
      <c r="Y20" s="931" t="s">
        <v>1245</v>
      </c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</row>
    <row r="21" spans="1:36" s="225" customFormat="1" ht="46.5">
      <c r="A21" s="323"/>
      <c r="B21" s="324"/>
      <c r="C21" s="294" t="s">
        <v>23</v>
      </c>
      <c r="D21" s="484" t="s">
        <v>94</v>
      </c>
      <c r="E21" s="485" t="s">
        <v>108</v>
      </c>
      <c r="F21" s="282">
        <f>SUM(F22,F23,F24,F25,F26)</f>
        <v>0</v>
      </c>
      <c r="G21" s="282">
        <f t="shared" ref="G21:K21" si="5">SUM(G22,G23,G24,G25,G26)</f>
        <v>200000</v>
      </c>
      <c r="H21" s="282">
        <f t="shared" si="5"/>
        <v>0</v>
      </c>
      <c r="I21" s="282">
        <f t="shared" si="5"/>
        <v>0</v>
      </c>
      <c r="J21" s="282">
        <f t="shared" si="5"/>
        <v>40000</v>
      </c>
      <c r="K21" s="282">
        <f t="shared" si="5"/>
        <v>240000</v>
      </c>
      <c r="L21" s="282"/>
      <c r="M21" s="282"/>
      <c r="N21" s="282"/>
      <c r="O21" s="282"/>
      <c r="P21" s="319"/>
      <c r="Q21" s="319"/>
      <c r="R21" s="319"/>
      <c r="S21" s="319"/>
      <c r="T21" s="319"/>
      <c r="U21" s="773"/>
      <c r="V21" s="774"/>
      <c r="W21" s="775"/>
      <c r="X21" s="401"/>
      <c r="Y21" s="682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</row>
    <row r="22" spans="1:36" s="208" customFormat="1" ht="93">
      <c r="A22" s="229"/>
      <c r="B22" s="24"/>
      <c r="C22" s="833">
        <v>1</v>
      </c>
      <c r="D22" s="875">
        <v>10</v>
      </c>
      <c r="E22" s="873" t="s">
        <v>2279</v>
      </c>
      <c r="F22" s="997" t="s">
        <v>525</v>
      </c>
      <c r="G22" s="1496">
        <v>60000</v>
      </c>
      <c r="H22" s="853" t="s">
        <v>525</v>
      </c>
      <c r="I22" s="853" t="s">
        <v>525</v>
      </c>
      <c r="J22" s="853" t="s">
        <v>525</v>
      </c>
      <c r="K22" s="1497">
        <f>SUM(F22,G22,H22,I22,J22)</f>
        <v>60000</v>
      </c>
      <c r="L22" s="853" t="s">
        <v>525</v>
      </c>
      <c r="M22" s="1498">
        <v>55</v>
      </c>
      <c r="N22" s="853" t="s">
        <v>525</v>
      </c>
      <c r="O22" s="1499">
        <f>SUM(L22:N22)</f>
        <v>55</v>
      </c>
      <c r="P22" s="1500" t="s">
        <v>240</v>
      </c>
      <c r="Q22" s="1501" t="s">
        <v>220</v>
      </c>
      <c r="R22" s="998">
        <v>21610</v>
      </c>
      <c r="S22" s="1502" t="s">
        <v>2280</v>
      </c>
      <c r="T22" s="1502" t="s">
        <v>2281</v>
      </c>
      <c r="U22" s="1503">
        <v>1</v>
      </c>
      <c r="V22" s="1504">
        <v>1.1000000000000001</v>
      </c>
      <c r="W22" s="1503" t="s">
        <v>94</v>
      </c>
      <c r="X22" s="204" t="s">
        <v>221</v>
      </c>
      <c r="Y22" s="216" t="s">
        <v>2272</v>
      </c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</row>
    <row r="23" spans="1:36" s="208" customFormat="1" ht="93">
      <c r="A23" s="33"/>
      <c r="B23" s="34"/>
      <c r="C23" s="766">
        <v>2</v>
      </c>
      <c r="D23" s="492">
        <v>11</v>
      </c>
      <c r="E23" s="454" t="s">
        <v>2282</v>
      </c>
      <c r="F23" s="183" t="s">
        <v>525</v>
      </c>
      <c r="G23" s="811">
        <v>30000</v>
      </c>
      <c r="H23" s="702" t="s">
        <v>525</v>
      </c>
      <c r="I23" s="702" t="s">
        <v>525</v>
      </c>
      <c r="J23" s="702" t="s">
        <v>525</v>
      </c>
      <c r="K23" s="808">
        <f>SUM(F23,G23,H23,I23,J23)</f>
        <v>30000</v>
      </c>
      <c r="L23" s="702" t="s">
        <v>525</v>
      </c>
      <c r="M23" s="188">
        <v>30</v>
      </c>
      <c r="N23" s="702" t="s">
        <v>525</v>
      </c>
      <c r="O23" s="189">
        <f>SUM(L23:N23)</f>
        <v>30</v>
      </c>
      <c r="P23" s="848" t="s">
        <v>240</v>
      </c>
      <c r="Q23" s="190" t="s">
        <v>220</v>
      </c>
      <c r="R23" s="75">
        <v>21855</v>
      </c>
      <c r="S23" s="86" t="s">
        <v>2283</v>
      </c>
      <c r="T23" s="86" t="s">
        <v>2284</v>
      </c>
      <c r="U23" s="191">
        <v>1</v>
      </c>
      <c r="V23" s="118">
        <v>1.1000000000000001</v>
      </c>
      <c r="W23" s="191" t="s">
        <v>94</v>
      </c>
      <c r="X23" s="40" t="s">
        <v>221</v>
      </c>
      <c r="Y23" s="416" t="s">
        <v>2272</v>
      </c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</row>
    <row r="24" spans="1:36" s="208" customFormat="1" ht="93">
      <c r="A24" s="33"/>
      <c r="B24" s="34"/>
      <c r="C24" s="766">
        <v>3</v>
      </c>
      <c r="D24" s="495">
        <v>1</v>
      </c>
      <c r="E24" s="389" t="s">
        <v>2556</v>
      </c>
      <c r="F24" s="183" t="s">
        <v>525</v>
      </c>
      <c r="G24" s="1505">
        <v>30000</v>
      </c>
      <c r="H24" s="702" t="s">
        <v>525</v>
      </c>
      <c r="I24" s="702" t="s">
        <v>525</v>
      </c>
      <c r="J24" s="702" t="s">
        <v>525</v>
      </c>
      <c r="K24" s="125">
        <f>SUM(F24,G24,H24,I24,J24)</f>
        <v>30000</v>
      </c>
      <c r="L24" s="702"/>
      <c r="M24" s="702"/>
      <c r="N24" s="702"/>
      <c r="O24" s="702"/>
      <c r="P24" s="49" t="s">
        <v>240</v>
      </c>
      <c r="Q24" s="49" t="s">
        <v>220</v>
      </c>
      <c r="R24" s="75">
        <v>21520</v>
      </c>
      <c r="S24" s="702" t="s">
        <v>2557</v>
      </c>
      <c r="T24" s="702" t="s">
        <v>2558</v>
      </c>
      <c r="U24" s="191">
        <v>1</v>
      </c>
      <c r="V24" s="118">
        <v>1.1000000000000001</v>
      </c>
      <c r="W24" s="191" t="s">
        <v>94</v>
      </c>
      <c r="X24" s="702" t="s">
        <v>221</v>
      </c>
      <c r="Y24" s="416" t="s">
        <v>2555</v>
      </c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</row>
    <row r="25" spans="1:36" s="208" customFormat="1" ht="93">
      <c r="A25" s="33"/>
      <c r="B25" s="34"/>
      <c r="C25" s="766">
        <v>4</v>
      </c>
      <c r="D25" s="492">
        <v>14</v>
      </c>
      <c r="E25" s="454" t="s">
        <v>2288</v>
      </c>
      <c r="F25" s="183" t="s">
        <v>525</v>
      </c>
      <c r="G25" s="811">
        <v>80000</v>
      </c>
      <c r="H25" s="183" t="s">
        <v>525</v>
      </c>
      <c r="I25" s="183" t="s">
        <v>525</v>
      </c>
      <c r="J25" s="183" t="s">
        <v>525</v>
      </c>
      <c r="K25" s="808">
        <v>80000</v>
      </c>
      <c r="L25" s="702" t="s">
        <v>525</v>
      </c>
      <c r="M25" s="188">
        <v>35</v>
      </c>
      <c r="N25" s="702" t="s">
        <v>525</v>
      </c>
      <c r="O25" s="189">
        <v>35</v>
      </c>
      <c r="P25" s="848" t="s">
        <v>240</v>
      </c>
      <c r="Q25" s="190" t="s">
        <v>220</v>
      </c>
      <c r="R25" s="455" t="s">
        <v>1176</v>
      </c>
      <c r="S25" s="86" t="s">
        <v>2280</v>
      </c>
      <c r="T25" s="86" t="s">
        <v>2281</v>
      </c>
      <c r="U25" s="191">
        <v>1</v>
      </c>
      <c r="V25" s="118">
        <v>1.1000000000000001</v>
      </c>
      <c r="W25" s="191" t="s">
        <v>94</v>
      </c>
      <c r="X25" s="40" t="s">
        <v>221</v>
      </c>
      <c r="Y25" s="416" t="s">
        <v>2272</v>
      </c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</row>
    <row r="26" spans="1:36" s="208" customFormat="1" ht="222.75" customHeight="1">
      <c r="A26" s="1120"/>
      <c r="B26" s="1034"/>
      <c r="C26" s="769">
        <v>5</v>
      </c>
      <c r="D26" s="1021"/>
      <c r="E26" s="699" t="s">
        <v>3209</v>
      </c>
      <c r="F26" s="839" t="s">
        <v>410</v>
      </c>
      <c r="G26" s="839" t="s">
        <v>410</v>
      </c>
      <c r="H26" s="839" t="s">
        <v>410</v>
      </c>
      <c r="I26" s="839" t="s">
        <v>410</v>
      </c>
      <c r="J26" s="1179">
        <v>40000</v>
      </c>
      <c r="K26" s="1006">
        <f>SUM(F26,G26,H26,I26,J26)</f>
        <v>40000</v>
      </c>
      <c r="L26" s="839" t="s">
        <v>410</v>
      </c>
      <c r="M26" s="839">
        <v>25</v>
      </c>
      <c r="N26" s="839" t="s">
        <v>410</v>
      </c>
      <c r="O26" s="839" t="s">
        <v>410</v>
      </c>
      <c r="P26" s="1118" t="s">
        <v>3648</v>
      </c>
      <c r="Q26" s="1118" t="s">
        <v>3699</v>
      </c>
      <c r="R26" s="930" t="s">
        <v>1705</v>
      </c>
      <c r="S26" s="930"/>
      <c r="T26" s="930"/>
      <c r="U26" s="1350">
        <v>1</v>
      </c>
      <c r="V26" s="1351">
        <v>1.1000000000000001</v>
      </c>
      <c r="W26" s="1350" t="s">
        <v>94</v>
      </c>
      <c r="X26" s="922"/>
      <c r="Y26" s="921" t="s">
        <v>2342</v>
      </c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</row>
    <row r="27" spans="1:36" s="225" customFormat="1" ht="46.5">
      <c r="A27" s="323"/>
      <c r="B27" s="324"/>
      <c r="C27" s="294" t="s">
        <v>28</v>
      </c>
      <c r="D27" s="484" t="s">
        <v>95</v>
      </c>
      <c r="E27" s="485" t="s">
        <v>96</v>
      </c>
      <c r="F27" s="282">
        <f>SUM(F28,F29,F30,F31,F32,F33,F34,F35,F36,F37,F38,F39,F40,F41,F42,F43,F44,F45,F46,F47,F48,F49,F50,F51,F52,F53,F54,F55,F56,F57,F58,F59,F60,F61,F62,F63,F64,F65,F66,F67,F68,F69,F70,F71,F72,F73,F74,F75,F76,F77,F78,F79,F80,F81,F82,F83,F84,F85,F86,F87,F88,F89,F90,F91,F92,F93,F94,F95,F96,F97,F98,F99,F100,F101,F102,F103,F104,F105,F106,F107,F108,F109,F110,F111,F112,F113,F114,F115,F116,F117,F118,F119,F120,F121,F122,F123,F124,F125,F126,F127,F128,F129,F130,F131,F132,F133,F134,F135,F136,F137,F138,F139,F140,F141,F142,F143)</f>
        <v>1547960</v>
      </c>
      <c r="G27" s="282">
        <f t="shared" ref="G27:K27" si="6">SUM(G28,G29,G30,G31,G32,G33,G34,G35,G36,G37,G38,G39,G40,G41,G42,G43,G44,G45,G46,G47,G48,G49,G50,G51,G52,G53,G54,G55,G56,G57,G58,G59,G60,G61,G62,G63,G64,G65,G66,G67,G68,G69,G70,G71,G72,G73,G74,G75,G76,G77,G78,G79,G80,G81,G82,G83,G84,G85,G86,G87,G88,G89,G90,G91,G92,G93,G94,G95,G96,G97,G98,G99,G100,G101,G102,G103,G104,G105,G106,G107,G108,G109,G110,G111,G112,G113,G114,G115,G116,G117,G118,G119,G120,G121,G122,G123,G124,G125,G126,G127,G128,G129,G130,G131,G132,G133,G134,G135,G136,G137,G138,G139,G140,G141,G142,G143)</f>
        <v>17359600</v>
      </c>
      <c r="H27" s="282">
        <f t="shared" si="6"/>
        <v>0</v>
      </c>
      <c r="I27" s="282">
        <f t="shared" si="6"/>
        <v>0</v>
      </c>
      <c r="J27" s="282">
        <f t="shared" si="6"/>
        <v>0</v>
      </c>
      <c r="K27" s="282">
        <f t="shared" si="6"/>
        <v>18907560</v>
      </c>
      <c r="L27" s="282"/>
      <c r="M27" s="282"/>
      <c r="N27" s="282"/>
      <c r="O27" s="282"/>
      <c r="P27" s="319"/>
      <c r="Q27" s="319"/>
      <c r="R27" s="319"/>
      <c r="S27" s="319"/>
      <c r="T27" s="319"/>
      <c r="U27" s="773"/>
      <c r="V27" s="774"/>
      <c r="W27" s="775"/>
      <c r="X27" s="401"/>
      <c r="Y27" s="682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</row>
    <row r="28" spans="1:36" s="208" customFormat="1" ht="69.75">
      <c r="A28" s="243" t="s">
        <v>2902</v>
      </c>
      <c r="B28" s="52"/>
      <c r="C28" s="591">
        <v>1</v>
      </c>
      <c r="D28" s="784">
        <v>1</v>
      </c>
      <c r="E28" s="1036" t="s">
        <v>169</v>
      </c>
      <c r="F28" s="438">
        <v>0</v>
      </c>
      <c r="G28" s="815">
        <v>200000</v>
      </c>
      <c r="H28" s="314">
        <v>0</v>
      </c>
      <c r="I28" s="314">
        <v>0</v>
      </c>
      <c r="J28" s="314">
        <v>0</v>
      </c>
      <c r="K28" s="314">
        <f t="shared" ref="K28:K51" si="7">SUM(F28,G28,H28,I28,J28)</f>
        <v>200000</v>
      </c>
      <c r="L28" s="314">
        <v>0</v>
      </c>
      <c r="M28" s="316">
        <v>1</v>
      </c>
      <c r="N28" s="314">
        <v>0</v>
      </c>
      <c r="O28" s="316">
        <f>SUM(L28:N28)</f>
        <v>1</v>
      </c>
      <c r="P28" s="51" t="s">
        <v>170</v>
      </c>
      <c r="Q28" s="51" t="s">
        <v>171</v>
      </c>
      <c r="R28" s="317">
        <v>21763</v>
      </c>
      <c r="S28" s="1039" t="s">
        <v>172</v>
      </c>
      <c r="T28" s="1270" t="s">
        <v>173</v>
      </c>
      <c r="U28" s="1270">
        <v>1</v>
      </c>
      <c r="V28" s="1270">
        <v>1.1000000000000001</v>
      </c>
      <c r="W28" s="1270" t="s">
        <v>95</v>
      </c>
      <c r="X28" s="1525" t="s">
        <v>174</v>
      </c>
      <c r="Y28" s="684" t="s">
        <v>863</v>
      </c>
      <c r="Z28" s="1340" t="s">
        <v>148</v>
      </c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</row>
    <row r="29" spans="1:36" s="208" customFormat="1" ht="69.75">
      <c r="A29" s="33"/>
      <c r="B29" s="34"/>
      <c r="C29" s="582">
        <v>2</v>
      </c>
      <c r="D29" s="785">
        <v>2</v>
      </c>
      <c r="E29" s="389" t="s">
        <v>175</v>
      </c>
      <c r="F29" s="430">
        <v>0</v>
      </c>
      <c r="G29" s="816">
        <v>40000</v>
      </c>
      <c r="H29" s="38">
        <v>0</v>
      </c>
      <c r="I29" s="38">
        <v>0</v>
      </c>
      <c r="J29" s="38">
        <v>0</v>
      </c>
      <c r="K29" s="38">
        <f t="shared" si="7"/>
        <v>40000</v>
      </c>
      <c r="L29" s="38">
        <v>0</v>
      </c>
      <c r="M29" s="48">
        <v>1</v>
      </c>
      <c r="N29" s="38">
        <v>0</v>
      </c>
      <c r="O29" s="48">
        <f>SUM(L29:N29)</f>
        <v>1</v>
      </c>
      <c r="P29" s="49" t="s">
        <v>170</v>
      </c>
      <c r="Q29" s="49" t="s">
        <v>176</v>
      </c>
      <c r="R29" s="50">
        <v>21763</v>
      </c>
      <c r="S29" s="702" t="s">
        <v>3373</v>
      </c>
      <c r="T29" s="40" t="s">
        <v>178</v>
      </c>
      <c r="U29" s="40">
        <v>1</v>
      </c>
      <c r="V29" s="40">
        <v>1.1000000000000001</v>
      </c>
      <c r="W29" s="40" t="s">
        <v>95</v>
      </c>
      <c r="X29" s="40" t="s">
        <v>174</v>
      </c>
      <c r="Y29" s="658" t="s">
        <v>863</v>
      </c>
      <c r="Z29" s="1340" t="s">
        <v>148</v>
      </c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</row>
    <row r="30" spans="1:36" s="208" customFormat="1" ht="46.5">
      <c r="A30" s="33"/>
      <c r="B30" s="34"/>
      <c r="C30" s="582">
        <v>3</v>
      </c>
      <c r="D30" s="629">
        <v>1</v>
      </c>
      <c r="E30" s="550" t="s">
        <v>179</v>
      </c>
      <c r="F30" s="430">
        <v>0</v>
      </c>
      <c r="G30" s="43">
        <v>268300</v>
      </c>
      <c r="H30" s="38">
        <v>0</v>
      </c>
      <c r="I30" s="38">
        <v>0</v>
      </c>
      <c r="J30" s="38">
        <v>0</v>
      </c>
      <c r="K30" s="47">
        <f t="shared" si="7"/>
        <v>268300</v>
      </c>
      <c r="L30" s="54">
        <v>0</v>
      </c>
      <c r="M30" s="54">
        <v>0</v>
      </c>
      <c r="N30" s="54">
        <v>0</v>
      </c>
      <c r="O30" s="54">
        <f>SUM(L30:N30)</f>
        <v>0</v>
      </c>
      <c r="P30" s="193">
        <v>0</v>
      </c>
      <c r="Q30" s="193">
        <v>0</v>
      </c>
      <c r="R30" s="50">
        <v>21763</v>
      </c>
      <c r="S30" s="1116" t="s">
        <v>3372</v>
      </c>
      <c r="T30" s="40" t="s">
        <v>147</v>
      </c>
      <c r="U30" s="40">
        <v>1</v>
      </c>
      <c r="V30" s="40">
        <v>1.1000000000000001</v>
      </c>
      <c r="W30" s="40" t="s">
        <v>95</v>
      </c>
      <c r="X30" s="40" t="s">
        <v>180</v>
      </c>
      <c r="Y30" s="658" t="s">
        <v>863</v>
      </c>
      <c r="Z30" s="1340" t="s">
        <v>148</v>
      </c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</row>
    <row r="31" spans="1:36" s="208" customFormat="1">
      <c r="A31" s="33"/>
      <c r="B31" s="34"/>
      <c r="C31" s="582">
        <v>4</v>
      </c>
      <c r="D31" s="492">
        <v>3</v>
      </c>
      <c r="E31" s="531" t="s">
        <v>181</v>
      </c>
      <c r="F31" s="430">
        <v>0</v>
      </c>
      <c r="G31" s="43">
        <v>164000</v>
      </c>
      <c r="H31" s="38">
        <v>0</v>
      </c>
      <c r="I31" s="38">
        <v>0</v>
      </c>
      <c r="J31" s="38">
        <v>0</v>
      </c>
      <c r="K31" s="47">
        <f t="shared" si="7"/>
        <v>164000</v>
      </c>
      <c r="L31" s="54">
        <v>0</v>
      </c>
      <c r="M31" s="54">
        <v>0</v>
      </c>
      <c r="N31" s="54">
        <v>0</v>
      </c>
      <c r="O31" s="54">
        <f>SUM(L31:N31)</f>
        <v>0</v>
      </c>
      <c r="P31" s="193">
        <v>0</v>
      </c>
      <c r="Q31" s="193">
        <v>0</v>
      </c>
      <c r="R31" s="50">
        <v>21763</v>
      </c>
      <c r="S31" s="702" t="s">
        <v>182</v>
      </c>
      <c r="T31" s="40" t="s">
        <v>183</v>
      </c>
      <c r="U31" s="40">
        <v>1</v>
      </c>
      <c r="V31" s="40">
        <v>1.1000000000000001</v>
      </c>
      <c r="W31" s="40" t="s">
        <v>95</v>
      </c>
      <c r="X31" s="40" t="s">
        <v>180</v>
      </c>
      <c r="Y31" s="658" t="s">
        <v>863</v>
      </c>
      <c r="Z31" s="1340" t="s">
        <v>148</v>
      </c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</row>
    <row r="32" spans="1:36" s="208" customFormat="1">
      <c r="A32" s="33"/>
      <c r="B32" s="34"/>
      <c r="C32" s="582">
        <v>5</v>
      </c>
      <c r="D32" s="492">
        <v>4</v>
      </c>
      <c r="E32" s="531" t="s">
        <v>184</v>
      </c>
      <c r="F32" s="430">
        <v>0</v>
      </c>
      <c r="G32" s="43">
        <v>268300</v>
      </c>
      <c r="H32" s="38">
        <v>0</v>
      </c>
      <c r="I32" s="38">
        <v>0</v>
      </c>
      <c r="J32" s="38">
        <v>0</v>
      </c>
      <c r="K32" s="47">
        <f t="shared" si="7"/>
        <v>268300</v>
      </c>
      <c r="L32" s="54">
        <v>0</v>
      </c>
      <c r="M32" s="54">
        <v>0</v>
      </c>
      <c r="N32" s="54">
        <v>0</v>
      </c>
      <c r="O32" s="54">
        <f>SUM(L32:N32)</f>
        <v>0</v>
      </c>
      <c r="P32" s="193">
        <v>0</v>
      </c>
      <c r="Q32" s="193">
        <v>0</v>
      </c>
      <c r="R32" s="50">
        <v>21763</v>
      </c>
      <c r="S32" s="702" t="s">
        <v>185</v>
      </c>
      <c r="T32" s="40" t="s">
        <v>186</v>
      </c>
      <c r="U32" s="40">
        <v>1</v>
      </c>
      <c r="V32" s="40">
        <v>1.1000000000000001</v>
      </c>
      <c r="W32" s="40" t="s">
        <v>95</v>
      </c>
      <c r="X32" s="40" t="s">
        <v>180</v>
      </c>
      <c r="Y32" s="658" t="s">
        <v>863</v>
      </c>
      <c r="Z32" s="1340" t="s">
        <v>148</v>
      </c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</row>
    <row r="33" spans="1:36" s="208" customFormat="1" ht="46.5">
      <c r="A33" s="33"/>
      <c r="B33" s="34"/>
      <c r="C33" s="582">
        <v>6</v>
      </c>
      <c r="D33" s="522">
        <v>5</v>
      </c>
      <c r="E33" s="482" t="s">
        <v>212</v>
      </c>
      <c r="F33" s="430">
        <v>0</v>
      </c>
      <c r="G33" s="43">
        <v>188000</v>
      </c>
      <c r="H33" s="38">
        <v>0</v>
      </c>
      <c r="I33" s="38">
        <v>0</v>
      </c>
      <c r="J33" s="38">
        <v>0</v>
      </c>
      <c r="K33" s="266">
        <f t="shared" si="7"/>
        <v>188000</v>
      </c>
      <c r="L33" s="54">
        <v>0</v>
      </c>
      <c r="M33" s="161">
        <v>0</v>
      </c>
      <c r="N33" s="161">
        <v>0</v>
      </c>
      <c r="O33" s="161">
        <v>0</v>
      </c>
      <c r="P33" s="194">
        <v>0</v>
      </c>
      <c r="Q33" s="194">
        <v>0</v>
      </c>
      <c r="R33" s="50">
        <v>21763</v>
      </c>
      <c r="S33" s="702" t="s">
        <v>177</v>
      </c>
      <c r="T33" s="40" t="s">
        <v>178</v>
      </c>
      <c r="U33" s="40">
        <v>1</v>
      </c>
      <c r="V33" s="40">
        <v>1.1000000000000001</v>
      </c>
      <c r="W33" s="40" t="s">
        <v>95</v>
      </c>
      <c r="X33" s="40" t="s">
        <v>211</v>
      </c>
      <c r="Y33" s="658" t="s">
        <v>863</v>
      </c>
      <c r="Z33" s="1340" t="s">
        <v>148</v>
      </c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</row>
    <row r="34" spans="1:36" s="208" customFormat="1" ht="46.5">
      <c r="A34" s="33"/>
      <c r="B34" s="34"/>
      <c r="C34" s="582">
        <v>7</v>
      </c>
      <c r="D34" s="522">
        <v>9</v>
      </c>
      <c r="E34" s="389" t="s">
        <v>3649</v>
      </c>
      <c r="F34" s="37">
        <v>25000</v>
      </c>
      <c r="G34" s="430">
        <v>0</v>
      </c>
      <c r="H34" s="38">
        <v>0</v>
      </c>
      <c r="I34" s="38">
        <v>0</v>
      </c>
      <c r="J34" s="38">
        <v>0</v>
      </c>
      <c r="K34" s="266">
        <f t="shared" si="7"/>
        <v>25000</v>
      </c>
      <c r="L34" s="54">
        <v>0</v>
      </c>
      <c r="M34" s="161">
        <v>0</v>
      </c>
      <c r="N34" s="161">
        <v>0</v>
      </c>
      <c r="O34" s="161">
        <v>0</v>
      </c>
      <c r="P34" s="194">
        <v>0</v>
      </c>
      <c r="Q34" s="194">
        <v>0</v>
      </c>
      <c r="R34" s="50">
        <v>21763</v>
      </c>
      <c r="S34" s="702" t="s">
        <v>185</v>
      </c>
      <c r="T34" s="40" t="s">
        <v>186</v>
      </c>
      <c r="U34" s="40">
        <v>1</v>
      </c>
      <c r="V34" s="40">
        <v>1.1000000000000001</v>
      </c>
      <c r="W34" s="40" t="s">
        <v>95</v>
      </c>
      <c r="X34" s="40" t="s">
        <v>211</v>
      </c>
      <c r="Y34" s="658" t="s">
        <v>863</v>
      </c>
      <c r="Z34" s="1340" t="s">
        <v>148</v>
      </c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</row>
    <row r="35" spans="1:36" s="208" customFormat="1" ht="69.75">
      <c r="A35" s="33"/>
      <c r="B35" s="34"/>
      <c r="C35" s="582">
        <v>8</v>
      </c>
      <c r="D35" s="488">
        <v>1</v>
      </c>
      <c r="E35" s="508" t="s">
        <v>476</v>
      </c>
      <c r="F35" s="37">
        <v>40000</v>
      </c>
      <c r="G35" s="37">
        <v>0</v>
      </c>
      <c r="H35" s="42">
        <v>0</v>
      </c>
      <c r="I35" s="42">
        <v>0</v>
      </c>
      <c r="J35" s="42">
        <v>0</v>
      </c>
      <c r="K35" s="42">
        <f t="shared" si="7"/>
        <v>40000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702" t="s">
        <v>477</v>
      </c>
      <c r="S35" s="702" t="s">
        <v>478</v>
      </c>
      <c r="T35" s="40"/>
      <c r="U35" s="40">
        <v>1</v>
      </c>
      <c r="V35" s="40">
        <v>1.1000000000000001</v>
      </c>
      <c r="W35" s="40" t="s">
        <v>95</v>
      </c>
      <c r="X35" s="40" t="s">
        <v>180</v>
      </c>
      <c r="Y35" s="92" t="s">
        <v>368</v>
      </c>
      <c r="Z35" s="207" t="s">
        <v>368</v>
      </c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</row>
    <row r="36" spans="1:36" s="208" customFormat="1" ht="46.5">
      <c r="A36" s="33"/>
      <c r="B36" s="34"/>
      <c r="C36" s="582">
        <v>9</v>
      </c>
      <c r="D36" s="498">
        <v>1</v>
      </c>
      <c r="E36" s="482" t="s">
        <v>482</v>
      </c>
      <c r="F36" s="37">
        <v>0</v>
      </c>
      <c r="G36" s="43">
        <v>202200</v>
      </c>
      <c r="H36" s="42">
        <v>0</v>
      </c>
      <c r="I36" s="42">
        <v>0</v>
      </c>
      <c r="J36" s="42">
        <v>0</v>
      </c>
      <c r="K36" s="42">
        <f t="shared" si="7"/>
        <v>202200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702" t="s">
        <v>477</v>
      </c>
      <c r="S36" s="40"/>
      <c r="T36" s="40"/>
      <c r="U36" s="40">
        <v>1</v>
      </c>
      <c r="V36" s="40">
        <v>1.1000000000000001</v>
      </c>
      <c r="W36" s="40" t="s">
        <v>95</v>
      </c>
      <c r="X36" s="40" t="s">
        <v>211</v>
      </c>
      <c r="Y36" s="658" t="s">
        <v>368</v>
      </c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</row>
    <row r="37" spans="1:36" s="208" customFormat="1" ht="46.5">
      <c r="A37" s="33"/>
      <c r="B37" s="34"/>
      <c r="C37" s="582">
        <v>10</v>
      </c>
      <c r="D37" s="498">
        <v>2</v>
      </c>
      <c r="E37" s="454" t="s">
        <v>483</v>
      </c>
      <c r="F37" s="37">
        <v>0</v>
      </c>
      <c r="G37" s="43">
        <v>249000</v>
      </c>
      <c r="H37" s="42">
        <v>0</v>
      </c>
      <c r="I37" s="42">
        <v>0</v>
      </c>
      <c r="J37" s="42">
        <v>0</v>
      </c>
      <c r="K37" s="42">
        <f t="shared" si="7"/>
        <v>249000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702" t="s">
        <v>477</v>
      </c>
      <c r="S37" s="40"/>
      <c r="T37" s="40"/>
      <c r="U37" s="40">
        <v>1</v>
      </c>
      <c r="V37" s="40">
        <v>1.1000000000000001</v>
      </c>
      <c r="W37" s="40" t="s">
        <v>95</v>
      </c>
      <c r="X37" s="40" t="s">
        <v>211</v>
      </c>
      <c r="Y37" s="658" t="s">
        <v>368</v>
      </c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</row>
    <row r="38" spans="1:36" s="208" customFormat="1" ht="69.75">
      <c r="A38" s="33"/>
      <c r="B38" s="34"/>
      <c r="C38" s="582">
        <v>11</v>
      </c>
      <c r="D38" s="488">
        <v>3</v>
      </c>
      <c r="E38" s="508" t="s">
        <v>3650</v>
      </c>
      <c r="F38" s="37">
        <v>40000</v>
      </c>
      <c r="G38" s="37">
        <v>0</v>
      </c>
      <c r="H38" s="42">
        <v>0</v>
      </c>
      <c r="I38" s="42">
        <v>0</v>
      </c>
      <c r="J38" s="42">
        <v>0</v>
      </c>
      <c r="K38" s="42">
        <f t="shared" si="7"/>
        <v>40000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702" t="s">
        <v>477</v>
      </c>
      <c r="S38" s="702" t="s">
        <v>484</v>
      </c>
      <c r="T38" s="40"/>
      <c r="U38" s="40">
        <v>1</v>
      </c>
      <c r="V38" s="40">
        <v>1.1000000000000001</v>
      </c>
      <c r="W38" s="40" t="s">
        <v>95</v>
      </c>
      <c r="X38" s="40" t="s">
        <v>211</v>
      </c>
      <c r="Y38" s="658" t="s">
        <v>368</v>
      </c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</row>
    <row r="39" spans="1:36" s="208" customFormat="1" ht="69.75">
      <c r="A39" s="33"/>
      <c r="B39" s="34"/>
      <c r="C39" s="582">
        <v>12</v>
      </c>
      <c r="D39" s="488">
        <v>4</v>
      </c>
      <c r="E39" s="508" t="s">
        <v>3153</v>
      </c>
      <c r="F39" s="37">
        <v>40000</v>
      </c>
      <c r="G39" s="37">
        <v>0</v>
      </c>
      <c r="H39" s="42">
        <v>0</v>
      </c>
      <c r="I39" s="42">
        <v>0</v>
      </c>
      <c r="J39" s="42">
        <v>0</v>
      </c>
      <c r="K39" s="42">
        <f t="shared" si="7"/>
        <v>40000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702" t="s">
        <v>477</v>
      </c>
      <c r="S39" s="702" t="s">
        <v>485</v>
      </c>
      <c r="T39" s="40"/>
      <c r="U39" s="40">
        <v>1</v>
      </c>
      <c r="V39" s="40">
        <v>1.1000000000000001</v>
      </c>
      <c r="W39" s="40" t="s">
        <v>95</v>
      </c>
      <c r="X39" s="40" t="s">
        <v>211</v>
      </c>
      <c r="Y39" s="658" t="s">
        <v>368</v>
      </c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</row>
    <row r="40" spans="1:36" s="208" customFormat="1" ht="69.75">
      <c r="A40" s="33"/>
      <c r="B40" s="34"/>
      <c r="C40" s="582">
        <v>13</v>
      </c>
      <c r="D40" s="488">
        <v>6</v>
      </c>
      <c r="E40" s="508" t="s">
        <v>488</v>
      </c>
      <c r="F40" s="37">
        <v>40000</v>
      </c>
      <c r="G40" s="37">
        <v>0</v>
      </c>
      <c r="H40" s="42">
        <v>0</v>
      </c>
      <c r="I40" s="42">
        <v>0</v>
      </c>
      <c r="J40" s="42">
        <v>0</v>
      </c>
      <c r="K40" s="42">
        <f t="shared" si="7"/>
        <v>40000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702" t="s">
        <v>477</v>
      </c>
      <c r="S40" s="702" t="s">
        <v>489</v>
      </c>
      <c r="T40" s="40"/>
      <c r="U40" s="40">
        <v>1</v>
      </c>
      <c r="V40" s="40">
        <v>1.1000000000000001</v>
      </c>
      <c r="W40" s="40" t="s">
        <v>95</v>
      </c>
      <c r="X40" s="40" t="s">
        <v>211</v>
      </c>
      <c r="Y40" s="658" t="s">
        <v>368</v>
      </c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</row>
    <row r="41" spans="1:36" s="208" customFormat="1" ht="69.75">
      <c r="A41" s="33"/>
      <c r="B41" s="34"/>
      <c r="C41" s="582">
        <v>14</v>
      </c>
      <c r="D41" s="488">
        <v>7</v>
      </c>
      <c r="E41" s="508" t="s">
        <v>3383</v>
      </c>
      <c r="F41" s="37">
        <v>40000</v>
      </c>
      <c r="G41" s="37">
        <v>0</v>
      </c>
      <c r="H41" s="42">
        <v>0</v>
      </c>
      <c r="I41" s="42">
        <v>0</v>
      </c>
      <c r="J41" s="42">
        <v>0</v>
      </c>
      <c r="K41" s="42">
        <f t="shared" si="7"/>
        <v>40000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702" t="s">
        <v>477</v>
      </c>
      <c r="S41" s="702" t="s">
        <v>490</v>
      </c>
      <c r="T41" s="40"/>
      <c r="U41" s="40">
        <v>1</v>
      </c>
      <c r="V41" s="40">
        <v>1.1000000000000001</v>
      </c>
      <c r="W41" s="40" t="s">
        <v>95</v>
      </c>
      <c r="X41" s="40" t="s">
        <v>211</v>
      </c>
      <c r="Y41" s="658" t="s">
        <v>368</v>
      </c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</row>
    <row r="42" spans="1:36" s="208" customFormat="1" ht="46.5">
      <c r="A42" s="33"/>
      <c r="B42" s="34"/>
      <c r="C42" s="582">
        <v>15</v>
      </c>
      <c r="D42" s="488">
        <v>9</v>
      </c>
      <c r="E42" s="508" t="s">
        <v>3861</v>
      </c>
      <c r="F42" s="37">
        <v>40000</v>
      </c>
      <c r="G42" s="37">
        <v>0</v>
      </c>
      <c r="H42" s="42">
        <v>0</v>
      </c>
      <c r="I42" s="42">
        <v>0</v>
      </c>
      <c r="J42" s="42">
        <v>0</v>
      </c>
      <c r="K42" s="42">
        <f t="shared" si="7"/>
        <v>40000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702" t="s">
        <v>477</v>
      </c>
      <c r="S42" s="702" t="s">
        <v>493</v>
      </c>
      <c r="T42" s="40"/>
      <c r="U42" s="40">
        <v>1</v>
      </c>
      <c r="V42" s="40">
        <v>1.1000000000000001</v>
      </c>
      <c r="W42" s="40" t="s">
        <v>95</v>
      </c>
      <c r="X42" s="40" t="s">
        <v>211</v>
      </c>
      <c r="Y42" s="658" t="s">
        <v>368</v>
      </c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</row>
    <row r="43" spans="1:36" s="208" customFormat="1" ht="69.75">
      <c r="A43" s="33"/>
      <c r="B43" s="34"/>
      <c r="C43" s="582">
        <v>16</v>
      </c>
      <c r="D43" s="488">
        <v>10</v>
      </c>
      <c r="E43" s="508" t="s">
        <v>494</v>
      </c>
      <c r="F43" s="37">
        <v>40000</v>
      </c>
      <c r="G43" s="37">
        <v>0</v>
      </c>
      <c r="H43" s="42">
        <v>0</v>
      </c>
      <c r="I43" s="42">
        <v>0</v>
      </c>
      <c r="J43" s="42">
        <v>0</v>
      </c>
      <c r="K43" s="42">
        <f t="shared" si="7"/>
        <v>40000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702" t="s">
        <v>477</v>
      </c>
      <c r="S43" s="702" t="s">
        <v>495</v>
      </c>
      <c r="T43" s="40"/>
      <c r="U43" s="40">
        <v>1</v>
      </c>
      <c r="V43" s="40">
        <v>1.1000000000000001</v>
      </c>
      <c r="W43" s="40" t="s">
        <v>95</v>
      </c>
      <c r="X43" s="40" t="s">
        <v>211</v>
      </c>
      <c r="Y43" s="658" t="s">
        <v>368</v>
      </c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</row>
    <row r="44" spans="1:36" s="208" customFormat="1" ht="46.5">
      <c r="A44" s="33"/>
      <c r="B44" s="34"/>
      <c r="C44" s="582">
        <v>17</v>
      </c>
      <c r="D44" s="488">
        <v>12</v>
      </c>
      <c r="E44" s="508" t="s">
        <v>3651</v>
      </c>
      <c r="F44" s="37">
        <v>40000</v>
      </c>
      <c r="G44" s="37">
        <v>0</v>
      </c>
      <c r="H44" s="42">
        <v>0</v>
      </c>
      <c r="I44" s="42">
        <v>0</v>
      </c>
      <c r="J44" s="42">
        <v>0</v>
      </c>
      <c r="K44" s="42">
        <f t="shared" si="7"/>
        <v>40000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702" t="s">
        <v>477</v>
      </c>
      <c r="S44" s="702" t="s">
        <v>498</v>
      </c>
      <c r="T44" s="40"/>
      <c r="U44" s="40">
        <v>1</v>
      </c>
      <c r="V44" s="40">
        <v>1.1000000000000001</v>
      </c>
      <c r="W44" s="40" t="s">
        <v>95</v>
      </c>
      <c r="X44" s="40" t="s">
        <v>211</v>
      </c>
      <c r="Y44" s="658" t="s">
        <v>368</v>
      </c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</row>
    <row r="45" spans="1:36" s="208" customFormat="1" ht="46.5">
      <c r="A45" s="33"/>
      <c r="B45" s="34"/>
      <c r="C45" s="582">
        <v>18</v>
      </c>
      <c r="D45" s="488">
        <v>14</v>
      </c>
      <c r="E45" s="508" t="s">
        <v>500</v>
      </c>
      <c r="F45" s="37">
        <v>40000</v>
      </c>
      <c r="G45" s="37">
        <v>0</v>
      </c>
      <c r="H45" s="42">
        <v>0</v>
      </c>
      <c r="I45" s="42">
        <v>0</v>
      </c>
      <c r="J45" s="42">
        <v>0</v>
      </c>
      <c r="K45" s="42">
        <f t="shared" si="7"/>
        <v>40000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702" t="s">
        <v>477</v>
      </c>
      <c r="S45" s="702" t="s">
        <v>501</v>
      </c>
      <c r="T45" s="40"/>
      <c r="U45" s="40">
        <v>1</v>
      </c>
      <c r="V45" s="40">
        <v>1.1000000000000001</v>
      </c>
      <c r="W45" s="40" t="s">
        <v>95</v>
      </c>
      <c r="X45" s="40" t="s">
        <v>211</v>
      </c>
      <c r="Y45" s="658" t="s">
        <v>368</v>
      </c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</row>
    <row r="46" spans="1:36" s="208" customFormat="1" ht="46.5">
      <c r="A46" s="33"/>
      <c r="B46" s="34"/>
      <c r="C46" s="582">
        <v>19</v>
      </c>
      <c r="D46" s="488">
        <v>19</v>
      </c>
      <c r="E46" s="508" t="s">
        <v>508</v>
      </c>
      <c r="F46" s="37">
        <v>40000</v>
      </c>
      <c r="G46" s="37">
        <v>0</v>
      </c>
      <c r="H46" s="42">
        <v>0</v>
      </c>
      <c r="I46" s="42">
        <v>0</v>
      </c>
      <c r="J46" s="42">
        <v>0</v>
      </c>
      <c r="K46" s="42">
        <f t="shared" si="7"/>
        <v>40000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702" t="s">
        <v>477</v>
      </c>
      <c r="S46" s="702" t="s">
        <v>509</v>
      </c>
      <c r="T46" s="40"/>
      <c r="U46" s="40">
        <v>1</v>
      </c>
      <c r="V46" s="40">
        <v>1.1000000000000001</v>
      </c>
      <c r="W46" s="40" t="s">
        <v>95</v>
      </c>
      <c r="X46" s="40" t="s">
        <v>211</v>
      </c>
      <c r="Y46" s="658" t="s">
        <v>368</v>
      </c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</row>
    <row r="47" spans="1:36" s="208" customFormat="1" ht="46.5">
      <c r="A47" s="33"/>
      <c r="B47" s="34"/>
      <c r="C47" s="582">
        <v>20</v>
      </c>
      <c r="D47" s="488">
        <v>20</v>
      </c>
      <c r="E47" s="508" t="s">
        <v>510</v>
      </c>
      <c r="F47" s="37">
        <v>40000</v>
      </c>
      <c r="G47" s="37">
        <v>0</v>
      </c>
      <c r="H47" s="42">
        <v>0</v>
      </c>
      <c r="I47" s="42">
        <v>0</v>
      </c>
      <c r="J47" s="42">
        <v>0</v>
      </c>
      <c r="K47" s="42">
        <f t="shared" si="7"/>
        <v>40000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702" t="s">
        <v>477</v>
      </c>
      <c r="S47" s="702" t="s">
        <v>511</v>
      </c>
      <c r="T47" s="40"/>
      <c r="U47" s="40">
        <v>1</v>
      </c>
      <c r="V47" s="40">
        <v>1.1000000000000001</v>
      </c>
      <c r="W47" s="40" t="s">
        <v>95</v>
      </c>
      <c r="X47" s="40" t="s">
        <v>211</v>
      </c>
      <c r="Y47" s="658" t="s">
        <v>368</v>
      </c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</row>
    <row r="48" spans="1:36" s="208" customFormat="1" ht="46.5">
      <c r="A48" s="33"/>
      <c r="B48" s="34"/>
      <c r="C48" s="582">
        <v>21</v>
      </c>
      <c r="D48" s="488">
        <v>23</v>
      </c>
      <c r="E48" s="508" t="s">
        <v>516</v>
      </c>
      <c r="F48" s="37">
        <v>40000</v>
      </c>
      <c r="G48" s="37">
        <v>0</v>
      </c>
      <c r="H48" s="42">
        <v>0</v>
      </c>
      <c r="I48" s="42">
        <v>0</v>
      </c>
      <c r="J48" s="42">
        <v>0</v>
      </c>
      <c r="K48" s="42">
        <f t="shared" si="7"/>
        <v>40000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702" t="s">
        <v>477</v>
      </c>
      <c r="S48" s="702" t="s">
        <v>517</v>
      </c>
      <c r="T48" s="40"/>
      <c r="U48" s="40">
        <v>1</v>
      </c>
      <c r="V48" s="40">
        <v>1.1000000000000001</v>
      </c>
      <c r="W48" s="40" t="s">
        <v>95</v>
      </c>
      <c r="X48" s="40" t="s">
        <v>211</v>
      </c>
      <c r="Y48" s="658" t="s">
        <v>368</v>
      </c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</row>
    <row r="49" spans="1:36" s="208" customFormat="1" ht="69.75">
      <c r="A49" s="33"/>
      <c r="B49" s="34"/>
      <c r="C49" s="582">
        <v>22</v>
      </c>
      <c r="D49" s="498">
        <v>1</v>
      </c>
      <c r="E49" s="454" t="s">
        <v>2869</v>
      </c>
      <c r="F49" s="435">
        <v>0</v>
      </c>
      <c r="G49" s="46">
        <v>268300</v>
      </c>
      <c r="H49" s="183" t="s">
        <v>525</v>
      </c>
      <c r="I49" s="183" t="s">
        <v>525</v>
      </c>
      <c r="J49" s="183" t="s">
        <v>525</v>
      </c>
      <c r="K49" s="808">
        <f t="shared" si="7"/>
        <v>268300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702" t="s">
        <v>477</v>
      </c>
      <c r="S49" s="702" t="s">
        <v>2870</v>
      </c>
      <c r="T49" s="702" t="s">
        <v>2871</v>
      </c>
      <c r="U49" s="702">
        <v>1</v>
      </c>
      <c r="V49" s="702">
        <v>1.1000000000000001</v>
      </c>
      <c r="W49" s="702" t="s">
        <v>95</v>
      </c>
      <c r="X49" s="702" t="s">
        <v>211</v>
      </c>
      <c r="Y49" s="416" t="s">
        <v>536</v>
      </c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</row>
    <row r="50" spans="1:36" s="208" customFormat="1" ht="46.5">
      <c r="A50" s="33"/>
      <c r="B50" s="34"/>
      <c r="C50" s="582">
        <v>23</v>
      </c>
      <c r="D50" s="498">
        <v>3</v>
      </c>
      <c r="E50" s="482" t="s">
        <v>2875</v>
      </c>
      <c r="F50" s="435">
        <v>0</v>
      </c>
      <c r="G50" s="46">
        <v>223600</v>
      </c>
      <c r="H50" s="183" t="s">
        <v>525</v>
      </c>
      <c r="I50" s="183" t="s">
        <v>525</v>
      </c>
      <c r="J50" s="183" t="s">
        <v>525</v>
      </c>
      <c r="K50" s="808">
        <f t="shared" si="7"/>
        <v>223600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702" t="s">
        <v>477</v>
      </c>
      <c r="S50" s="702" t="s">
        <v>660</v>
      </c>
      <c r="T50" s="702" t="s">
        <v>661</v>
      </c>
      <c r="U50" s="702">
        <v>1</v>
      </c>
      <c r="V50" s="702">
        <v>1.1000000000000001</v>
      </c>
      <c r="W50" s="702" t="s">
        <v>95</v>
      </c>
      <c r="X50" s="702" t="s">
        <v>211</v>
      </c>
      <c r="Y50" s="416" t="s">
        <v>536</v>
      </c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</row>
    <row r="51" spans="1:36" s="208" customFormat="1" ht="93">
      <c r="A51" s="33"/>
      <c r="B51" s="34"/>
      <c r="C51" s="582">
        <v>24</v>
      </c>
      <c r="D51" s="498">
        <v>4</v>
      </c>
      <c r="E51" s="454" t="s">
        <v>2876</v>
      </c>
      <c r="F51" s="435">
        <v>0</v>
      </c>
      <c r="G51" s="46">
        <v>466000</v>
      </c>
      <c r="H51" s="183" t="s">
        <v>525</v>
      </c>
      <c r="I51" s="183" t="s">
        <v>525</v>
      </c>
      <c r="J51" s="183" t="s">
        <v>525</v>
      </c>
      <c r="K51" s="808">
        <f t="shared" si="7"/>
        <v>466000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702" t="s">
        <v>477</v>
      </c>
      <c r="S51" s="702" t="s">
        <v>629</v>
      </c>
      <c r="T51" s="702" t="s">
        <v>630</v>
      </c>
      <c r="U51" s="702">
        <v>1</v>
      </c>
      <c r="V51" s="702">
        <v>1.1000000000000001</v>
      </c>
      <c r="W51" s="702" t="s">
        <v>95</v>
      </c>
      <c r="X51" s="702" t="s">
        <v>211</v>
      </c>
      <c r="Y51" s="416" t="s">
        <v>536</v>
      </c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</row>
    <row r="52" spans="1:36" s="208" customFormat="1" ht="69.75">
      <c r="A52" s="33"/>
      <c r="B52" s="34"/>
      <c r="C52" s="582">
        <v>25</v>
      </c>
      <c r="D52" s="498">
        <v>4</v>
      </c>
      <c r="E52" s="482" t="s">
        <v>806</v>
      </c>
      <c r="F52" s="37">
        <v>25000</v>
      </c>
      <c r="G52" s="440">
        <v>0</v>
      </c>
      <c r="H52" s="70">
        <v>0</v>
      </c>
      <c r="I52" s="70">
        <v>0</v>
      </c>
      <c r="J52" s="70">
        <v>0</v>
      </c>
      <c r="K52" s="1098">
        <v>25000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57" t="s">
        <v>477</v>
      </c>
      <c r="S52" s="57" t="s">
        <v>807</v>
      </c>
      <c r="T52" s="65" t="s">
        <v>808</v>
      </c>
      <c r="U52" s="57">
        <v>1</v>
      </c>
      <c r="V52" s="65">
        <v>1.1000000000000001</v>
      </c>
      <c r="W52" s="65" t="s">
        <v>95</v>
      </c>
      <c r="X52" s="65" t="s">
        <v>773</v>
      </c>
      <c r="Y52" s="415" t="s">
        <v>3117</v>
      </c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</row>
    <row r="53" spans="1:36" s="208" customFormat="1" ht="46.5">
      <c r="A53" s="33"/>
      <c r="B53" s="34"/>
      <c r="C53" s="582">
        <v>26</v>
      </c>
      <c r="D53" s="498">
        <v>6</v>
      </c>
      <c r="E53" s="531" t="s">
        <v>1095</v>
      </c>
      <c r="F53" s="444">
        <v>0</v>
      </c>
      <c r="G53" s="71">
        <v>228600</v>
      </c>
      <c r="H53" s="193">
        <v>0</v>
      </c>
      <c r="I53" s="193">
        <v>0</v>
      </c>
      <c r="J53" s="193">
        <v>0</v>
      </c>
      <c r="K53" s="110">
        <f t="shared" ref="K53:K54" si="8">SUM(F53,G53,H53,I53,J53)</f>
        <v>228600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  <c r="Q53" s="193">
        <v>0</v>
      </c>
      <c r="R53" s="702" t="s">
        <v>477</v>
      </c>
      <c r="S53" s="57" t="s">
        <v>1096</v>
      </c>
      <c r="T53" s="57" t="s">
        <v>1097</v>
      </c>
      <c r="U53" s="57">
        <v>1</v>
      </c>
      <c r="V53" s="57">
        <v>1.1000000000000001</v>
      </c>
      <c r="W53" s="57" t="s">
        <v>95</v>
      </c>
      <c r="X53" s="57" t="s">
        <v>394</v>
      </c>
      <c r="Y53" s="415" t="s">
        <v>1078</v>
      </c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</row>
    <row r="54" spans="1:36" s="208" customFormat="1" ht="46.5">
      <c r="A54" s="33"/>
      <c r="B54" s="34"/>
      <c r="C54" s="582">
        <v>27</v>
      </c>
      <c r="D54" s="498">
        <v>9</v>
      </c>
      <c r="E54" s="454" t="s">
        <v>1102</v>
      </c>
      <c r="F54" s="71">
        <v>12500</v>
      </c>
      <c r="G54" s="444">
        <v>0</v>
      </c>
      <c r="H54" s="193">
        <v>0</v>
      </c>
      <c r="I54" s="193">
        <v>0</v>
      </c>
      <c r="J54" s="193">
        <v>0</v>
      </c>
      <c r="K54" s="110">
        <f t="shared" si="8"/>
        <v>12500</v>
      </c>
      <c r="L54" s="193">
        <v>0</v>
      </c>
      <c r="M54" s="193">
        <v>0</v>
      </c>
      <c r="N54" s="193">
        <v>0</v>
      </c>
      <c r="O54" s="193">
        <v>0</v>
      </c>
      <c r="P54" s="193">
        <v>0</v>
      </c>
      <c r="Q54" s="193">
        <v>0</v>
      </c>
      <c r="R54" s="702" t="s">
        <v>477</v>
      </c>
      <c r="S54" s="57" t="s">
        <v>1103</v>
      </c>
      <c r="T54" s="57" t="s">
        <v>1104</v>
      </c>
      <c r="U54" s="57">
        <v>1</v>
      </c>
      <c r="V54" s="57">
        <v>1.2</v>
      </c>
      <c r="W54" s="57" t="s">
        <v>95</v>
      </c>
      <c r="X54" s="57" t="s">
        <v>180</v>
      </c>
      <c r="Y54" s="415" t="s">
        <v>1078</v>
      </c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</row>
    <row r="55" spans="1:36" s="208" customFormat="1" ht="69.75">
      <c r="A55" s="33"/>
      <c r="B55" s="34"/>
      <c r="C55" s="582">
        <v>28</v>
      </c>
      <c r="D55" s="492">
        <v>6</v>
      </c>
      <c r="E55" s="389" t="s">
        <v>2696</v>
      </c>
      <c r="F55" s="147">
        <v>15000</v>
      </c>
      <c r="G55" s="147">
        <v>0</v>
      </c>
      <c r="H55" s="140">
        <v>0</v>
      </c>
      <c r="I55" s="140">
        <v>0</v>
      </c>
      <c r="J55" s="140">
        <v>0</v>
      </c>
      <c r="K55" s="193">
        <v>15000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57" t="s">
        <v>2692</v>
      </c>
      <c r="S55" s="57" t="s">
        <v>2697</v>
      </c>
      <c r="T55" s="184" t="s">
        <v>2698</v>
      </c>
      <c r="U55" s="1416">
        <v>1</v>
      </c>
      <c r="V55" s="1416">
        <v>1.1000000000000001</v>
      </c>
      <c r="W55" s="1416" t="s">
        <v>95</v>
      </c>
      <c r="X55" s="702" t="s">
        <v>211</v>
      </c>
      <c r="Y55" s="416" t="s">
        <v>3032</v>
      </c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</row>
    <row r="56" spans="1:36" s="208" customFormat="1" ht="69.75">
      <c r="A56" s="33"/>
      <c r="B56" s="34"/>
      <c r="C56" s="582">
        <v>29</v>
      </c>
      <c r="D56" s="492">
        <v>1</v>
      </c>
      <c r="E56" s="454" t="s">
        <v>2704</v>
      </c>
      <c r="F56" s="147">
        <v>0</v>
      </c>
      <c r="G56" s="46">
        <v>108000</v>
      </c>
      <c r="H56" s="140">
        <v>0</v>
      </c>
      <c r="I56" s="140">
        <v>0</v>
      </c>
      <c r="J56" s="140">
        <v>0</v>
      </c>
      <c r="K56" s="193">
        <v>108000</v>
      </c>
      <c r="L56" s="140">
        <v>0</v>
      </c>
      <c r="M56" s="140">
        <v>0</v>
      </c>
      <c r="N56" s="140">
        <v>0</v>
      </c>
      <c r="O56" s="140">
        <v>0</v>
      </c>
      <c r="P56" s="140">
        <v>0</v>
      </c>
      <c r="Q56" s="140">
        <v>0</v>
      </c>
      <c r="R56" s="57" t="s">
        <v>2692</v>
      </c>
      <c r="S56" s="57" t="s">
        <v>2705</v>
      </c>
      <c r="T56" s="184" t="s">
        <v>2706</v>
      </c>
      <c r="U56" s="57">
        <v>1</v>
      </c>
      <c r="V56" s="57">
        <v>1.1000000000000001</v>
      </c>
      <c r="W56" s="57" t="s">
        <v>95</v>
      </c>
      <c r="X56" s="702" t="s">
        <v>211</v>
      </c>
      <c r="Y56" s="416" t="s">
        <v>3032</v>
      </c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</row>
    <row r="57" spans="1:36" s="208" customFormat="1" ht="69.75">
      <c r="A57" s="33"/>
      <c r="B57" s="34"/>
      <c r="C57" s="582">
        <v>30</v>
      </c>
      <c r="D57" s="492">
        <v>4</v>
      </c>
      <c r="E57" s="389" t="s">
        <v>3862</v>
      </c>
      <c r="F57" s="147">
        <v>15000</v>
      </c>
      <c r="G57" s="147">
        <v>0</v>
      </c>
      <c r="H57" s="140">
        <v>0</v>
      </c>
      <c r="I57" s="140">
        <v>0</v>
      </c>
      <c r="J57" s="140">
        <v>0</v>
      </c>
      <c r="K57" s="193">
        <v>15000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57" t="s">
        <v>2692</v>
      </c>
      <c r="S57" s="57" t="s">
        <v>2707</v>
      </c>
      <c r="T57" s="184" t="s">
        <v>2708</v>
      </c>
      <c r="U57" s="57">
        <v>1</v>
      </c>
      <c r="V57" s="57">
        <v>1.1000000000000001</v>
      </c>
      <c r="W57" s="57" t="s">
        <v>95</v>
      </c>
      <c r="X57" s="702" t="s">
        <v>211</v>
      </c>
      <c r="Y57" s="416" t="s">
        <v>3032</v>
      </c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</row>
    <row r="58" spans="1:36" s="208" customFormat="1" ht="69.75">
      <c r="A58" s="33"/>
      <c r="B58" s="34"/>
      <c r="C58" s="582">
        <v>31</v>
      </c>
      <c r="D58" s="492">
        <v>5</v>
      </c>
      <c r="E58" s="389" t="s">
        <v>2709</v>
      </c>
      <c r="F58" s="147">
        <v>15000</v>
      </c>
      <c r="G58" s="147">
        <v>0</v>
      </c>
      <c r="H58" s="140">
        <v>0</v>
      </c>
      <c r="I58" s="140">
        <v>0</v>
      </c>
      <c r="J58" s="140">
        <v>0</v>
      </c>
      <c r="K58" s="193">
        <v>15000</v>
      </c>
      <c r="L58" s="140">
        <v>0</v>
      </c>
      <c r="M58" s="140">
        <v>0</v>
      </c>
      <c r="N58" s="140">
        <v>0</v>
      </c>
      <c r="O58" s="140">
        <v>0</v>
      </c>
      <c r="P58" s="140">
        <v>0</v>
      </c>
      <c r="Q58" s="140">
        <v>0</v>
      </c>
      <c r="R58" s="57" t="s">
        <v>2692</v>
      </c>
      <c r="S58" s="57" t="s">
        <v>2710</v>
      </c>
      <c r="T58" s="184" t="s">
        <v>2711</v>
      </c>
      <c r="U58" s="57">
        <v>1</v>
      </c>
      <c r="V58" s="57">
        <v>1.1000000000000001</v>
      </c>
      <c r="W58" s="57" t="s">
        <v>95</v>
      </c>
      <c r="X58" s="702" t="s">
        <v>211</v>
      </c>
      <c r="Y58" s="416" t="s">
        <v>3032</v>
      </c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</row>
    <row r="59" spans="1:36" s="208" customFormat="1" ht="69.75">
      <c r="A59" s="33"/>
      <c r="B59" s="34"/>
      <c r="C59" s="582">
        <v>32</v>
      </c>
      <c r="D59" s="492">
        <v>7</v>
      </c>
      <c r="E59" s="389" t="s">
        <v>2712</v>
      </c>
      <c r="F59" s="147">
        <v>15000</v>
      </c>
      <c r="G59" s="147">
        <v>0</v>
      </c>
      <c r="H59" s="140">
        <v>0</v>
      </c>
      <c r="I59" s="140">
        <v>0</v>
      </c>
      <c r="J59" s="140">
        <v>0</v>
      </c>
      <c r="K59" s="193">
        <v>15000</v>
      </c>
      <c r="L59" s="140">
        <v>0</v>
      </c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57" t="s">
        <v>2692</v>
      </c>
      <c r="S59" s="57" t="s">
        <v>1036</v>
      </c>
      <c r="T59" s="184" t="s">
        <v>2713</v>
      </c>
      <c r="U59" s="57">
        <v>1</v>
      </c>
      <c r="V59" s="57">
        <v>1.1000000000000001</v>
      </c>
      <c r="W59" s="57" t="s">
        <v>95</v>
      </c>
      <c r="X59" s="702" t="s">
        <v>211</v>
      </c>
      <c r="Y59" s="416" t="s">
        <v>3032</v>
      </c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</row>
    <row r="60" spans="1:36" s="208" customFormat="1" ht="69.75">
      <c r="A60" s="33"/>
      <c r="B60" s="34"/>
      <c r="C60" s="582">
        <v>33</v>
      </c>
      <c r="D60" s="492">
        <v>8</v>
      </c>
      <c r="E60" s="389" t="s">
        <v>3863</v>
      </c>
      <c r="F60" s="147">
        <v>15000</v>
      </c>
      <c r="G60" s="147">
        <v>0</v>
      </c>
      <c r="H60" s="140">
        <v>0</v>
      </c>
      <c r="I60" s="140">
        <v>0</v>
      </c>
      <c r="J60" s="140">
        <v>0</v>
      </c>
      <c r="K60" s="193">
        <v>15000</v>
      </c>
      <c r="L60" s="140">
        <v>0</v>
      </c>
      <c r="M60" s="140">
        <v>0</v>
      </c>
      <c r="N60" s="140">
        <v>0</v>
      </c>
      <c r="O60" s="140">
        <v>0</v>
      </c>
      <c r="P60" s="140">
        <v>0</v>
      </c>
      <c r="Q60" s="140">
        <v>0</v>
      </c>
      <c r="R60" s="57" t="s">
        <v>2692</v>
      </c>
      <c r="S60" s="57" t="s">
        <v>1033</v>
      </c>
      <c r="T60" s="184" t="s">
        <v>2714</v>
      </c>
      <c r="U60" s="57">
        <v>1</v>
      </c>
      <c r="V60" s="57">
        <v>1.1000000000000001</v>
      </c>
      <c r="W60" s="57" t="s">
        <v>95</v>
      </c>
      <c r="X60" s="702" t="s">
        <v>211</v>
      </c>
      <c r="Y60" s="416" t="s">
        <v>3032</v>
      </c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</row>
    <row r="61" spans="1:36" s="208" customFormat="1" ht="69.75">
      <c r="A61" s="33"/>
      <c r="B61" s="34"/>
      <c r="C61" s="582">
        <v>34</v>
      </c>
      <c r="D61" s="495">
        <v>1</v>
      </c>
      <c r="E61" s="531" t="s">
        <v>2757</v>
      </c>
      <c r="F61" s="435">
        <v>0</v>
      </c>
      <c r="G61" s="46">
        <v>292000</v>
      </c>
      <c r="H61" s="54">
        <v>0</v>
      </c>
      <c r="I61" s="54">
        <v>0</v>
      </c>
      <c r="J61" s="54">
        <v>0</v>
      </c>
      <c r="K61" s="266">
        <v>292000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702" t="s">
        <v>2758</v>
      </c>
      <c r="S61" s="702" t="s">
        <v>1711</v>
      </c>
      <c r="T61" s="40" t="s">
        <v>1682</v>
      </c>
      <c r="U61" s="40">
        <v>1</v>
      </c>
      <c r="V61" s="40">
        <v>1.1000000000000001</v>
      </c>
      <c r="W61" s="40" t="s">
        <v>95</v>
      </c>
      <c r="X61" s="65" t="s">
        <v>2672</v>
      </c>
      <c r="Y61" s="415" t="s">
        <v>1640</v>
      </c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</row>
    <row r="62" spans="1:36" s="208" customFormat="1" ht="46.5">
      <c r="A62" s="33"/>
      <c r="B62" s="34"/>
      <c r="C62" s="582">
        <v>35</v>
      </c>
      <c r="D62" s="498">
        <v>1</v>
      </c>
      <c r="E62" s="531" t="s">
        <v>3864</v>
      </c>
      <c r="F62" s="435">
        <v>0</v>
      </c>
      <c r="G62" s="440">
        <v>497500</v>
      </c>
      <c r="H62" s="70">
        <v>0</v>
      </c>
      <c r="I62" s="70">
        <v>0</v>
      </c>
      <c r="J62" s="70">
        <v>0</v>
      </c>
      <c r="K62" s="70">
        <f t="shared" ref="K62:K70" si="9">SUM(F62,G62,H62,I62,J62)</f>
        <v>497500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702" t="s">
        <v>2758</v>
      </c>
      <c r="S62" s="65" t="s">
        <v>2795</v>
      </c>
      <c r="T62" s="65"/>
      <c r="U62" s="65">
        <v>1</v>
      </c>
      <c r="V62" s="65">
        <v>1.1000000000000001</v>
      </c>
      <c r="W62" s="65" t="s">
        <v>95</v>
      </c>
      <c r="X62" s="40" t="s">
        <v>180</v>
      </c>
      <c r="Y62" s="416" t="s">
        <v>1245</v>
      </c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</row>
    <row r="63" spans="1:36" s="208" customFormat="1" ht="46.5">
      <c r="A63" s="33"/>
      <c r="B63" s="34"/>
      <c r="C63" s="582">
        <v>36</v>
      </c>
      <c r="D63" s="498">
        <v>2</v>
      </c>
      <c r="E63" s="531" t="s">
        <v>3865</v>
      </c>
      <c r="F63" s="435">
        <v>0</v>
      </c>
      <c r="G63" s="440">
        <v>272000</v>
      </c>
      <c r="H63" s="70">
        <v>0</v>
      </c>
      <c r="I63" s="70">
        <v>0</v>
      </c>
      <c r="J63" s="70">
        <v>0</v>
      </c>
      <c r="K63" s="70">
        <f t="shared" si="9"/>
        <v>272000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702" t="s">
        <v>2758</v>
      </c>
      <c r="S63" s="65" t="s">
        <v>2796</v>
      </c>
      <c r="T63" s="65"/>
      <c r="U63" s="65">
        <v>1</v>
      </c>
      <c r="V63" s="65">
        <v>1.1000000000000001</v>
      </c>
      <c r="W63" s="65" t="s">
        <v>95</v>
      </c>
      <c r="X63" s="40" t="s">
        <v>180</v>
      </c>
      <c r="Y63" s="416" t="s">
        <v>1245</v>
      </c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</row>
    <row r="64" spans="1:36" s="208" customFormat="1" ht="46.5">
      <c r="A64" s="33"/>
      <c r="B64" s="34"/>
      <c r="C64" s="41"/>
      <c r="D64" s="498"/>
      <c r="E64" s="531" t="s">
        <v>2797</v>
      </c>
      <c r="F64" s="435">
        <v>0</v>
      </c>
      <c r="G64" s="440">
        <v>354000</v>
      </c>
      <c r="H64" s="70">
        <v>0</v>
      </c>
      <c r="I64" s="70">
        <v>0</v>
      </c>
      <c r="J64" s="70">
        <v>0</v>
      </c>
      <c r="K64" s="70">
        <f t="shared" si="9"/>
        <v>354000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702" t="s">
        <v>2758</v>
      </c>
      <c r="S64" s="65" t="s">
        <v>1306</v>
      </c>
      <c r="T64" s="65"/>
      <c r="U64" s="65">
        <v>1</v>
      </c>
      <c r="V64" s="65">
        <v>1.1000000000000001</v>
      </c>
      <c r="W64" s="65" t="s">
        <v>95</v>
      </c>
      <c r="X64" s="40" t="s">
        <v>180</v>
      </c>
      <c r="Y64" s="416" t="s">
        <v>1245</v>
      </c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</row>
    <row r="65" spans="1:36" s="208" customFormat="1" ht="46.5">
      <c r="A65" s="33"/>
      <c r="B65" s="34"/>
      <c r="C65" s="41"/>
      <c r="D65" s="498"/>
      <c r="E65" s="531" t="s">
        <v>2798</v>
      </c>
      <c r="F65" s="435">
        <v>0</v>
      </c>
      <c r="G65" s="440">
        <v>366700</v>
      </c>
      <c r="H65" s="70">
        <v>0</v>
      </c>
      <c r="I65" s="70">
        <v>0</v>
      </c>
      <c r="J65" s="70">
        <v>0</v>
      </c>
      <c r="K65" s="70">
        <f t="shared" si="9"/>
        <v>366700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702" t="s">
        <v>2758</v>
      </c>
      <c r="S65" s="65" t="s">
        <v>2799</v>
      </c>
      <c r="T65" s="65"/>
      <c r="U65" s="65">
        <v>1</v>
      </c>
      <c r="V65" s="65">
        <v>1.1000000000000001</v>
      </c>
      <c r="W65" s="65" t="s">
        <v>95</v>
      </c>
      <c r="X65" s="40" t="s">
        <v>180</v>
      </c>
      <c r="Y65" s="416" t="s">
        <v>1245</v>
      </c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</row>
    <row r="66" spans="1:36" s="208" customFormat="1" ht="69.75">
      <c r="A66" s="33"/>
      <c r="B66" s="34"/>
      <c r="C66" s="41"/>
      <c r="D66" s="498"/>
      <c r="E66" s="531" t="s">
        <v>2800</v>
      </c>
      <c r="F66" s="435">
        <v>0</v>
      </c>
      <c r="G66" s="440">
        <v>280000</v>
      </c>
      <c r="H66" s="70">
        <v>0</v>
      </c>
      <c r="I66" s="70">
        <v>0</v>
      </c>
      <c r="J66" s="70">
        <v>0</v>
      </c>
      <c r="K66" s="70">
        <f t="shared" si="9"/>
        <v>280000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702" t="s">
        <v>2758</v>
      </c>
      <c r="S66" s="65" t="s">
        <v>2801</v>
      </c>
      <c r="T66" s="65"/>
      <c r="U66" s="65">
        <v>1</v>
      </c>
      <c r="V66" s="65">
        <v>1.1000000000000001</v>
      </c>
      <c r="W66" s="65" t="s">
        <v>95</v>
      </c>
      <c r="X66" s="40" t="s">
        <v>180</v>
      </c>
      <c r="Y66" s="416" t="s">
        <v>1245</v>
      </c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</row>
    <row r="67" spans="1:36" s="208" customFormat="1" ht="46.5">
      <c r="A67" s="33"/>
      <c r="B67" s="34"/>
      <c r="C67" s="41"/>
      <c r="D67" s="498"/>
      <c r="E67" s="531" t="s">
        <v>2802</v>
      </c>
      <c r="F67" s="435">
        <v>0</v>
      </c>
      <c r="G67" s="440">
        <v>276000</v>
      </c>
      <c r="H67" s="70">
        <v>0</v>
      </c>
      <c r="I67" s="70">
        <v>0</v>
      </c>
      <c r="J67" s="70">
        <v>0</v>
      </c>
      <c r="K67" s="70">
        <f t="shared" si="9"/>
        <v>276000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702" t="s">
        <v>2758</v>
      </c>
      <c r="S67" s="65" t="s">
        <v>2803</v>
      </c>
      <c r="T67" s="65"/>
      <c r="U67" s="65">
        <v>1</v>
      </c>
      <c r="V67" s="65">
        <v>1.1000000000000001</v>
      </c>
      <c r="W67" s="65" t="s">
        <v>95</v>
      </c>
      <c r="X67" s="40" t="s">
        <v>180</v>
      </c>
      <c r="Y67" s="416" t="s">
        <v>1245</v>
      </c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</row>
    <row r="68" spans="1:36" s="208" customFormat="1" ht="69.75">
      <c r="A68" s="33"/>
      <c r="B68" s="34"/>
      <c r="C68" s="582">
        <v>37</v>
      </c>
      <c r="D68" s="498">
        <v>3</v>
      </c>
      <c r="E68" s="531" t="s">
        <v>2804</v>
      </c>
      <c r="F68" s="435">
        <v>0</v>
      </c>
      <c r="G68" s="440">
        <v>182400</v>
      </c>
      <c r="H68" s="70">
        <v>0</v>
      </c>
      <c r="I68" s="70">
        <v>0</v>
      </c>
      <c r="J68" s="70">
        <v>0</v>
      </c>
      <c r="K68" s="70">
        <f t="shared" si="9"/>
        <v>182400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702" t="s">
        <v>2758</v>
      </c>
      <c r="S68" s="65" t="s">
        <v>1280</v>
      </c>
      <c r="T68" s="65"/>
      <c r="U68" s="65">
        <v>1</v>
      </c>
      <c r="V68" s="65">
        <v>1.1000000000000001</v>
      </c>
      <c r="W68" s="65" t="s">
        <v>95</v>
      </c>
      <c r="X68" s="40" t="s">
        <v>180</v>
      </c>
      <c r="Y68" s="416" t="s">
        <v>1245</v>
      </c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</row>
    <row r="69" spans="1:36" s="208" customFormat="1" ht="46.5">
      <c r="A69" s="33"/>
      <c r="B69" s="34"/>
      <c r="C69" s="582">
        <v>38</v>
      </c>
      <c r="D69" s="498">
        <v>4</v>
      </c>
      <c r="E69" s="531" t="s">
        <v>2805</v>
      </c>
      <c r="F69" s="435">
        <v>0</v>
      </c>
      <c r="G69" s="440">
        <v>268300</v>
      </c>
      <c r="H69" s="70">
        <v>0</v>
      </c>
      <c r="I69" s="70">
        <v>0</v>
      </c>
      <c r="J69" s="70">
        <v>0</v>
      </c>
      <c r="K69" s="70">
        <f t="shared" si="9"/>
        <v>268300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702" t="s">
        <v>2758</v>
      </c>
      <c r="S69" s="65" t="s">
        <v>1250</v>
      </c>
      <c r="T69" s="65"/>
      <c r="U69" s="65">
        <v>1</v>
      </c>
      <c r="V69" s="65">
        <v>1.1000000000000001</v>
      </c>
      <c r="W69" s="65" t="s">
        <v>95</v>
      </c>
      <c r="X69" s="40" t="s">
        <v>180</v>
      </c>
      <c r="Y69" s="416" t="s">
        <v>1245</v>
      </c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</row>
    <row r="70" spans="1:36" s="208" customFormat="1" ht="69.75">
      <c r="A70" s="33"/>
      <c r="B70" s="34"/>
      <c r="C70" s="582">
        <v>39</v>
      </c>
      <c r="D70" s="498">
        <v>5</v>
      </c>
      <c r="E70" s="482" t="s">
        <v>2806</v>
      </c>
      <c r="F70" s="71">
        <v>30000</v>
      </c>
      <c r="G70" s="440">
        <v>0</v>
      </c>
      <c r="H70" s="70">
        <v>0</v>
      </c>
      <c r="I70" s="70">
        <v>0</v>
      </c>
      <c r="J70" s="70">
        <v>0</v>
      </c>
      <c r="K70" s="70">
        <f t="shared" si="9"/>
        <v>30000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702" t="s">
        <v>2758</v>
      </c>
      <c r="S70" s="65" t="s">
        <v>1258</v>
      </c>
      <c r="T70" s="65" t="s">
        <v>2807</v>
      </c>
      <c r="U70" s="65">
        <v>1</v>
      </c>
      <c r="V70" s="65">
        <v>1.1000000000000001</v>
      </c>
      <c r="W70" s="65" t="s">
        <v>95</v>
      </c>
      <c r="X70" s="40" t="s">
        <v>180</v>
      </c>
      <c r="Y70" s="416" t="s">
        <v>1245</v>
      </c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</row>
    <row r="71" spans="1:36" s="208" customFormat="1" ht="46.5">
      <c r="A71" s="33"/>
      <c r="B71" s="34"/>
      <c r="C71" s="582">
        <v>40</v>
      </c>
      <c r="D71" s="492">
        <v>1</v>
      </c>
      <c r="E71" s="531" t="s">
        <v>1751</v>
      </c>
      <c r="F71" s="435">
        <v>0</v>
      </c>
      <c r="G71" s="43">
        <v>268500</v>
      </c>
      <c r="H71" s="54">
        <v>0</v>
      </c>
      <c r="I71" s="54">
        <v>0</v>
      </c>
      <c r="J71" s="54">
        <v>0</v>
      </c>
      <c r="K71" s="266">
        <v>268500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702" t="s">
        <v>3183</v>
      </c>
      <c r="S71" s="40" t="s">
        <v>1745</v>
      </c>
      <c r="T71" s="40" t="s">
        <v>1746</v>
      </c>
      <c r="U71" s="40">
        <v>1</v>
      </c>
      <c r="V71" s="40">
        <v>1.1000000000000001</v>
      </c>
      <c r="W71" s="40" t="s">
        <v>95</v>
      </c>
      <c r="X71" s="40" t="s">
        <v>180</v>
      </c>
      <c r="Y71" s="416" t="s">
        <v>1747</v>
      </c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</row>
    <row r="72" spans="1:36" s="208" customFormat="1" ht="69.75">
      <c r="A72" s="33"/>
      <c r="B72" s="34"/>
      <c r="C72" s="582">
        <v>41</v>
      </c>
      <c r="D72" s="498">
        <v>1</v>
      </c>
      <c r="E72" s="482" t="s">
        <v>2812</v>
      </c>
      <c r="F72" s="435">
        <v>0</v>
      </c>
      <c r="G72" s="440">
        <v>268500</v>
      </c>
      <c r="H72" s="54">
        <v>0</v>
      </c>
      <c r="I72" s="54">
        <v>0</v>
      </c>
      <c r="J72" s="54">
        <v>0</v>
      </c>
      <c r="K72" s="70">
        <f t="shared" ref="K72:K92" si="10">SUM(F72,G72,H72,I72,J72)</f>
        <v>268500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702" t="s">
        <v>2758</v>
      </c>
      <c r="S72" s="65" t="s">
        <v>2803</v>
      </c>
      <c r="T72" s="65"/>
      <c r="U72" s="65">
        <v>1</v>
      </c>
      <c r="V72" s="65">
        <v>1.1000000000000001</v>
      </c>
      <c r="W72" s="65" t="s">
        <v>95</v>
      </c>
      <c r="X72" s="40" t="s">
        <v>211</v>
      </c>
      <c r="Y72" s="416" t="s">
        <v>1245</v>
      </c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</row>
    <row r="73" spans="1:36" s="208" customFormat="1" ht="46.5">
      <c r="A73" s="33"/>
      <c r="B73" s="34"/>
      <c r="C73" s="582">
        <v>42</v>
      </c>
      <c r="D73" s="498">
        <v>2</v>
      </c>
      <c r="E73" s="482" t="s">
        <v>2813</v>
      </c>
      <c r="F73" s="435">
        <v>0</v>
      </c>
      <c r="G73" s="440">
        <v>268500</v>
      </c>
      <c r="H73" s="54">
        <v>0</v>
      </c>
      <c r="I73" s="54">
        <v>0</v>
      </c>
      <c r="J73" s="54">
        <v>0</v>
      </c>
      <c r="K73" s="70">
        <f t="shared" si="10"/>
        <v>268500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702" t="s">
        <v>2758</v>
      </c>
      <c r="S73" s="65" t="s">
        <v>1328</v>
      </c>
      <c r="T73" s="65"/>
      <c r="U73" s="65">
        <v>1</v>
      </c>
      <c r="V73" s="65">
        <v>1.1000000000000001</v>
      </c>
      <c r="W73" s="65" t="s">
        <v>95</v>
      </c>
      <c r="X73" s="40" t="s">
        <v>211</v>
      </c>
      <c r="Y73" s="416" t="s">
        <v>1245</v>
      </c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</row>
    <row r="74" spans="1:36" s="208" customFormat="1">
      <c r="A74" s="33"/>
      <c r="B74" s="34"/>
      <c r="C74" s="582">
        <v>43</v>
      </c>
      <c r="D74" s="498">
        <v>3</v>
      </c>
      <c r="E74" s="786" t="s">
        <v>2814</v>
      </c>
      <c r="F74" s="435">
        <v>0</v>
      </c>
      <c r="G74" s="440">
        <v>268300</v>
      </c>
      <c r="H74" s="54">
        <v>0</v>
      </c>
      <c r="I74" s="54">
        <v>0</v>
      </c>
      <c r="J74" s="54">
        <v>0</v>
      </c>
      <c r="K74" s="70">
        <f t="shared" si="10"/>
        <v>268300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702" t="s">
        <v>2758</v>
      </c>
      <c r="S74" s="65" t="s">
        <v>1253</v>
      </c>
      <c r="T74" s="65"/>
      <c r="U74" s="65">
        <v>1</v>
      </c>
      <c r="V74" s="65">
        <v>1.1000000000000001</v>
      </c>
      <c r="W74" s="65" t="s">
        <v>95</v>
      </c>
      <c r="X74" s="40" t="s">
        <v>211</v>
      </c>
      <c r="Y74" s="416" t="s">
        <v>1245</v>
      </c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</row>
    <row r="75" spans="1:36" s="208" customFormat="1" ht="69.75">
      <c r="A75" s="33"/>
      <c r="B75" s="34"/>
      <c r="C75" s="582">
        <v>44</v>
      </c>
      <c r="D75" s="498">
        <v>4</v>
      </c>
      <c r="E75" s="482" t="s">
        <v>3866</v>
      </c>
      <c r="F75" s="435">
        <v>0</v>
      </c>
      <c r="G75" s="440">
        <v>381600</v>
      </c>
      <c r="H75" s="54">
        <v>0</v>
      </c>
      <c r="I75" s="54">
        <v>0</v>
      </c>
      <c r="J75" s="54">
        <v>0</v>
      </c>
      <c r="K75" s="70">
        <f t="shared" si="10"/>
        <v>381600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702" t="s">
        <v>2758</v>
      </c>
      <c r="S75" s="65" t="s">
        <v>2815</v>
      </c>
      <c r="T75" s="65" t="s">
        <v>2816</v>
      </c>
      <c r="U75" s="65">
        <v>1</v>
      </c>
      <c r="V75" s="65">
        <v>1.1000000000000001</v>
      </c>
      <c r="W75" s="65" t="s">
        <v>95</v>
      </c>
      <c r="X75" s="40" t="s">
        <v>211</v>
      </c>
      <c r="Y75" s="416" t="s">
        <v>1245</v>
      </c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</row>
    <row r="76" spans="1:36" s="208" customFormat="1" ht="46.5">
      <c r="A76" s="33"/>
      <c r="B76" s="34"/>
      <c r="C76" s="582">
        <v>45</v>
      </c>
      <c r="D76" s="498">
        <v>5</v>
      </c>
      <c r="E76" s="482" t="s">
        <v>2817</v>
      </c>
      <c r="F76" s="435">
        <v>0</v>
      </c>
      <c r="G76" s="440">
        <v>252200</v>
      </c>
      <c r="H76" s="54">
        <v>0</v>
      </c>
      <c r="I76" s="54">
        <v>0</v>
      </c>
      <c r="J76" s="54">
        <v>0</v>
      </c>
      <c r="K76" s="70">
        <f t="shared" si="10"/>
        <v>252200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702" t="s">
        <v>2758</v>
      </c>
      <c r="S76" s="65" t="s">
        <v>1298</v>
      </c>
      <c r="T76" s="65" t="s">
        <v>2818</v>
      </c>
      <c r="U76" s="65">
        <v>1</v>
      </c>
      <c r="V76" s="65">
        <v>1.1000000000000001</v>
      </c>
      <c r="W76" s="65" t="s">
        <v>95</v>
      </c>
      <c r="X76" s="40" t="s">
        <v>211</v>
      </c>
      <c r="Y76" s="416" t="s">
        <v>1245</v>
      </c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</row>
    <row r="77" spans="1:36" s="208" customFormat="1" ht="46.5">
      <c r="A77" s="33"/>
      <c r="B77" s="34"/>
      <c r="C77" s="582">
        <v>46</v>
      </c>
      <c r="D77" s="498">
        <v>6</v>
      </c>
      <c r="E77" s="786" t="s">
        <v>3867</v>
      </c>
      <c r="F77" s="435">
        <v>0</v>
      </c>
      <c r="G77" s="440">
        <v>470000</v>
      </c>
      <c r="H77" s="54">
        <v>0</v>
      </c>
      <c r="I77" s="54">
        <v>0</v>
      </c>
      <c r="J77" s="54">
        <v>0</v>
      </c>
      <c r="K77" s="70">
        <f t="shared" si="10"/>
        <v>470000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702" t="s">
        <v>2758</v>
      </c>
      <c r="S77" s="65" t="s">
        <v>2819</v>
      </c>
      <c r="T77" s="65" t="s">
        <v>2820</v>
      </c>
      <c r="U77" s="65">
        <v>1</v>
      </c>
      <c r="V77" s="65">
        <v>1.1000000000000001</v>
      </c>
      <c r="W77" s="65" t="s">
        <v>95</v>
      </c>
      <c r="X77" s="40" t="s">
        <v>211</v>
      </c>
      <c r="Y77" s="416" t="s">
        <v>1245</v>
      </c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</row>
    <row r="78" spans="1:36" s="208" customFormat="1" ht="46.5">
      <c r="A78" s="33"/>
      <c r="B78" s="34"/>
      <c r="C78" s="582">
        <v>47</v>
      </c>
      <c r="D78" s="498">
        <v>9</v>
      </c>
      <c r="E78" s="482" t="s">
        <v>2823</v>
      </c>
      <c r="F78" s="435">
        <v>0</v>
      </c>
      <c r="G78" s="440">
        <v>270000</v>
      </c>
      <c r="H78" s="54">
        <v>0</v>
      </c>
      <c r="I78" s="54">
        <v>0</v>
      </c>
      <c r="J78" s="54">
        <v>0</v>
      </c>
      <c r="K78" s="70">
        <f t="shared" si="10"/>
        <v>270000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702" t="s">
        <v>2758</v>
      </c>
      <c r="S78" s="65" t="s">
        <v>2824</v>
      </c>
      <c r="T78" s="65"/>
      <c r="U78" s="65">
        <v>1</v>
      </c>
      <c r="V78" s="65">
        <v>1.1000000000000001</v>
      </c>
      <c r="W78" s="65" t="s">
        <v>95</v>
      </c>
      <c r="X78" s="40" t="s">
        <v>211</v>
      </c>
      <c r="Y78" s="416" t="s">
        <v>1245</v>
      </c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</row>
    <row r="79" spans="1:36" s="208" customFormat="1" ht="46.5">
      <c r="A79" s="33"/>
      <c r="B79" s="34"/>
      <c r="C79" s="582">
        <v>48</v>
      </c>
      <c r="D79" s="498">
        <v>11</v>
      </c>
      <c r="E79" s="482" t="s">
        <v>2826</v>
      </c>
      <c r="F79" s="435">
        <v>0</v>
      </c>
      <c r="G79" s="440">
        <v>371000</v>
      </c>
      <c r="H79" s="54">
        <v>0</v>
      </c>
      <c r="I79" s="54">
        <v>0</v>
      </c>
      <c r="J79" s="54">
        <v>0</v>
      </c>
      <c r="K79" s="70">
        <f t="shared" si="10"/>
        <v>371000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702" t="s">
        <v>2758</v>
      </c>
      <c r="S79" s="65" t="s">
        <v>2827</v>
      </c>
      <c r="T79" s="65"/>
      <c r="U79" s="65">
        <v>1</v>
      </c>
      <c r="V79" s="65">
        <v>1.1000000000000001</v>
      </c>
      <c r="W79" s="65" t="s">
        <v>95</v>
      </c>
      <c r="X79" s="40" t="s">
        <v>211</v>
      </c>
      <c r="Y79" s="416" t="s">
        <v>1245</v>
      </c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</row>
    <row r="80" spans="1:36" s="208" customFormat="1" ht="46.5">
      <c r="A80" s="33"/>
      <c r="B80" s="34"/>
      <c r="C80" s="582">
        <v>49</v>
      </c>
      <c r="D80" s="498">
        <v>12</v>
      </c>
      <c r="E80" s="786" t="s">
        <v>3868</v>
      </c>
      <c r="F80" s="435">
        <v>0</v>
      </c>
      <c r="G80" s="71">
        <v>237000</v>
      </c>
      <c r="H80" s="54">
        <v>0</v>
      </c>
      <c r="I80" s="54">
        <v>0</v>
      </c>
      <c r="J80" s="54">
        <v>0</v>
      </c>
      <c r="K80" s="70">
        <f t="shared" si="10"/>
        <v>237000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702" t="s">
        <v>2758</v>
      </c>
      <c r="S80" s="65" t="s">
        <v>1284</v>
      </c>
      <c r="T80" s="65"/>
      <c r="U80" s="65">
        <v>1</v>
      </c>
      <c r="V80" s="65">
        <v>1.1000000000000001</v>
      </c>
      <c r="W80" s="65" t="s">
        <v>95</v>
      </c>
      <c r="X80" s="40" t="s">
        <v>211</v>
      </c>
      <c r="Y80" s="416" t="s">
        <v>1245</v>
      </c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</row>
    <row r="81" spans="1:36" s="208" customFormat="1" ht="46.5">
      <c r="A81" s="33"/>
      <c r="B81" s="34"/>
      <c r="C81" s="582">
        <v>50</v>
      </c>
      <c r="D81" s="498">
        <v>13</v>
      </c>
      <c r="E81" s="786" t="s">
        <v>2828</v>
      </c>
      <c r="F81" s="435">
        <v>0</v>
      </c>
      <c r="G81" s="440">
        <v>268300</v>
      </c>
      <c r="H81" s="54">
        <v>0</v>
      </c>
      <c r="I81" s="54">
        <v>0</v>
      </c>
      <c r="J81" s="54">
        <v>0</v>
      </c>
      <c r="K81" s="70">
        <f t="shared" si="10"/>
        <v>268300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702" t="s">
        <v>2758</v>
      </c>
      <c r="S81" s="65" t="s">
        <v>2829</v>
      </c>
      <c r="T81" s="65"/>
      <c r="U81" s="65">
        <v>1</v>
      </c>
      <c r="V81" s="65">
        <v>1.1000000000000001</v>
      </c>
      <c r="W81" s="65" t="s">
        <v>95</v>
      </c>
      <c r="X81" s="40" t="s">
        <v>211</v>
      </c>
      <c r="Y81" s="416" t="s">
        <v>1245</v>
      </c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</row>
    <row r="82" spans="1:36" s="208" customFormat="1" ht="46.5">
      <c r="A82" s="33"/>
      <c r="B82" s="34"/>
      <c r="C82" s="582">
        <v>51</v>
      </c>
      <c r="D82" s="498">
        <v>14</v>
      </c>
      <c r="E82" s="482" t="s">
        <v>2830</v>
      </c>
      <c r="F82" s="435">
        <v>0</v>
      </c>
      <c r="G82" s="440">
        <v>362300</v>
      </c>
      <c r="H82" s="54">
        <v>0</v>
      </c>
      <c r="I82" s="54">
        <v>0</v>
      </c>
      <c r="J82" s="54">
        <v>0</v>
      </c>
      <c r="K82" s="70">
        <f t="shared" si="10"/>
        <v>362300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702" t="s">
        <v>2758</v>
      </c>
      <c r="S82" s="65" t="s">
        <v>2831</v>
      </c>
      <c r="T82" s="65"/>
      <c r="U82" s="65">
        <v>1</v>
      </c>
      <c r="V82" s="65">
        <v>1.1000000000000001</v>
      </c>
      <c r="W82" s="65" t="s">
        <v>95</v>
      </c>
      <c r="X82" s="40" t="s">
        <v>211</v>
      </c>
      <c r="Y82" s="416" t="s">
        <v>1245</v>
      </c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</row>
    <row r="83" spans="1:36" s="208" customFormat="1" ht="46.5">
      <c r="A83" s="33"/>
      <c r="B83" s="34"/>
      <c r="C83" s="582">
        <v>52</v>
      </c>
      <c r="D83" s="498">
        <v>15</v>
      </c>
      <c r="E83" s="482" t="s">
        <v>2832</v>
      </c>
      <c r="F83" s="435">
        <v>0</v>
      </c>
      <c r="G83" s="440">
        <v>315000</v>
      </c>
      <c r="H83" s="54">
        <v>0</v>
      </c>
      <c r="I83" s="54">
        <v>0</v>
      </c>
      <c r="J83" s="54">
        <v>0</v>
      </c>
      <c r="K83" s="70">
        <f t="shared" si="10"/>
        <v>315000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702" t="s">
        <v>2758</v>
      </c>
      <c r="S83" s="65" t="s">
        <v>2833</v>
      </c>
      <c r="T83" s="65"/>
      <c r="U83" s="65">
        <v>1</v>
      </c>
      <c r="V83" s="65">
        <v>1.1000000000000001</v>
      </c>
      <c r="W83" s="65" t="s">
        <v>95</v>
      </c>
      <c r="X83" s="40" t="s">
        <v>211</v>
      </c>
      <c r="Y83" s="416" t="s">
        <v>1245</v>
      </c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</row>
    <row r="84" spans="1:36" s="208" customFormat="1" ht="46.5">
      <c r="A84" s="33"/>
      <c r="B84" s="34"/>
      <c r="C84" s="582">
        <v>53</v>
      </c>
      <c r="D84" s="498">
        <v>16</v>
      </c>
      <c r="E84" s="482" t="s">
        <v>2834</v>
      </c>
      <c r="F84" s="435">
        <v>0</v>
      </c>
      <c r="G84" s="440">
        <v>357800</v>
      </c>
      <c r="H84" s="54">
        <v>0</v>
      </c>
      <c r="I84" s="54">
        <v>0</v>
      </c>
      <c r="J84" s="54">
        <v>0</v>
      </c>
      <c r="K84" s="70">
        <f t="shared" si="10"/>
        <v>357800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702" t="s">
        <v>2758</v>
      </c>
      <c r="S84" s="65" t="s">
        <v>2835</v>
      </c>
      <c r="T84" s="65"/>
      <c r="U84" s="65">
        <v>1</v>
      </c>
      <c r="V84" s="65">
        <v>1.1000000000000001</v>
      </c>
      <c r="W84" s="65" t="s">
        <v>95</v>
      </c>
      <c r="X84" s="40" t="s">
        <v>211</v>
      </c>
      <c r="Y84" s="416" t="s">
        <v>1245</v>
      </c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</row>
    <row r="85" spans="1:36" s="208" customFormat="1" ht="46.5">
      <c r="A85" s="33"/>
      <c r="B85" s="34"/>
      <c r="C85" s="582">
        <v>54</v>
      </c>
      <c r="D85" s="498">
        <v>19</v>
      </c>
      <c r="E85" s="454" t="s">
        <v>2838</v>
      </c>
      <c r="F85" s="71">
        <v>27000</v>
      </c>
      <c r="G85" s="54">
        <v>0</v>
      </c>
      <c r="H85" s="54">
        <v>0</v>
      </c>
      <c r="I85" s="54">
        <v>0</v>
      </c>
      <c r="J85" s="54">
        <v>0</v>
      </c>
      <c r="K85" s="70">
        <f t="shared" si="10"/>
        <v>27000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702" t="s">
        <v>2758</v>
      </c>
      <c r="S85" s="65" t="s">
        <v>2839</v>
      </c>
      <c r="T85" s="65"/>
      <c r="U85" s="65">
        <v>1</v>
      </c>
      <c r="V85" s="65">
        <v>1.1000000000000001</v>
      </c>
      <c r="W85" s="65" t="s">
        <v>95</v>
      </c>
      <c r="X85" s="40" t="s">
        <v>211</v>
      </c>
      <c r="Y85" s="416" t="s">
        <v>1245</v>
      </c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</row>
    <row r="86" spans="1:36" s="208" customFormat="1" ht="69.75">
      <c r="A86" s="33"/>
      <c r="B86" s="34"/>
      <c r="C86" s="582">
        <v>55</v>
      </c>
      <c r="D86" s="498">
        <v>20</v>
      </c>
      <c r="E86" s="454" t="s">
        <v>3150</v>
      </c>
      <c r="F86" s="71">
        <v>30000</v>
      </c>
      <c r="G86" s="54">
        <v>0</v>
      </c>
      <c r="H86" s="54">
        <v>0</v>
      </c>
      <c r="I86" s="54">
        <v>0</v>
      </c>
      <c r="J86" s="54">
        <v>0</v>
      </c>
      <c r="K86" s="70">
        <f t="shared" si="10"/>
        <v>30000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702" t="s">
        <v>2758</v>
      </c>
      <c r="S86" s="65" t="s">
        <v>2840</v>
      </c>
      <c r="T86" s="65"/>
      <c r="U86" s="65">
        <v>1</v>
      </c>
      <c r="V86" s="65">
        <v>1.1000000000000001</v>
      </c>
      <c r="W86" s="65" t="s">
        <v>95</v>
      </c>
      <c r="X86" s="40" t="s">
        <v>211</v>
      </c>
      <c r="Y86" s="416" t="s">
        <v>1245</v>
      </c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</row>
    <row r="87" spans="1:36" s="208" customFormat="1">
      <c r="A87" s="33"/>
      <c r="B87" s="34"/>
      <c r="C87" s="582">
        <v>56</v>
      </c>
      <c r="D87" s="498">
        <v>21</v>
      </c>
      <c r="E87" s="454" t="s">
        <v>2841</v>
      </c>
      <c r="F87" s="71">
        <v>26000</v>
      </c>
      <c r="G87" s="54">
        <v>0</v>
      </c>
      <c r="H87" s="54">
        <v>0</v>
      </c>
      <c r="I87" s="54">
        <v>0</v>
      </c>
      <c r="J87" s="54">
        <v>0</v>
      </c>
      <c r="K87" s="70">
        <f t="shared" si="10"/>
        <v>26000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702" t="s">
        <v>2758</v>
      </c>
      <c r="S87" s="65" t="s">
        <v>2835</v>
      </c>
      <c r="T87" s="65"/>
      <c r="U87" s="65">
        <v>1</v>
      </c>
      <c r="V87" s="65">
        <v>1.1000000000000001</v>
      </c>
      <c r="W87" s="65" t="s">
        <v>95</v>
      </c>
      <c r="X87" s="40" t="s">
        <v>211</v>
      </c>
      <c r="Y87" s="416" t="s">
        <v>1245</v>
      </c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</row>
    <row r="88" spans="1:36" s="208" customFormat="1" ht="46.5">
      <c r="A88" s="33"/>
      <c r="B88" s="34"/>
      <c r="C88" s="582">
        <v>57</v>
      </c>
      <c r="D88" s="498">
        <v>22</v>
      </c>
      <c r="E88" s="454" t="s">
        <v>3151</v>
      </c>
      <c r="F88" s="71">
        <v>30000</v>
      </c>
      <c r="G88" s="54">
        <v>0</v>
      </c>
      <c r="H88" s="54">
        <v>0</v>
      </c>
      <c r="I88" s="54">
        <v>0</v>
      </c>
      <c r="J88" s="54">
        <v>0</v>
      </c>
      <c r="K88" s="70">
        <f t="shared" si="10"/>
        <v>30000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702" t="s">
        <v>2758</v>
      </c>
      <c r="S88" s="65" t="s">
        <v>1250</v>
      </c>
      <c r="T88" s="65"/>
      <c r="U88" s="65">
        <v>1</v>
      </c>
      <c r="V88" s="65">
        <v>1.1000000000000001</v>
      </c>
      <c r="W88" s="65" t="s">
        <v>95</v>
      </c>
      <c r="X88" s="40" t="s">
        <v>211</v>
      </c>
      <c r="Y88" s="416" t="s">
        <v>1245</v>
      </c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</row>
    <row r="89" spans="1:36" s="208" customFormat="1" ht="46.5">
      <c r="A89" s="33"/>
      <c r="B89" s="34"/>
      <c r="C89" s="582">
        <v>58</v>
      </c>
      <c r="D89" s="498">
        <v>23</v>
      </c>
      <c r="E89" s="454" t="s">
        <v>3152</v>
      </c>
      <c r="F89" s="71">
        <v>30000</v>
      </c>
      <c r="G89" s="54">
        <v>0</v>
      </c>
      <c r="H89" s="54">
        <v>0</v>
      </c>
      <c r="I89" s="54">
        <v>0</v>
      </c>
      <c r="J89" s="54">
        <v>0</v>
      </c>
      <c r="K89" s="70">
        <f t="shared" si="10"/>
        <v>30000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702" t="s">
        <v>2758</v>
      </c>
      <c r="S89" s="65"/>
      <c r="T89" s="65"/>
      <c r="U89" s="65">
        <v>1</v>
      </c>
      <c r="V89" s="65">
        <v>1.1000000000000001</v>
      </c>
      <c r="W89" s="65" t="s">
        <v>95</v>
      </c>
      <c r="X89" s="40" t="s">
        <v>211</v>
      </c>
      <c r="Y89" s="416" t="s">
        <v>1245</v>
      </c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</row>
    <row r="90" spans="1:36" s="208" customFormat="1" ht="69.75">
      <c r="A90" s="33"/>
      <c r="B90" s="34"/>
      <c r="C90" s="582">
        <v>59</v>
      </c>
      <c r="D90" s="492">
        <v>2</v>
      </c>
      <c r="E90" s="531" t="s">
        <v>2843</v>
      </c>
      <c r="F90" s="183" t="s">
        <v>525</v>
      </c>
      <c r="G90" s="46">
        <v>484000</v>
      </c>
      <c r="H90" s="54">
        <v>0</v>
      </c>
      <c r="I90" s="54">
        <v>0</v>
      </c>
      <c r="J90" s="54">
        <v>0</v>
      </c>
      <c r="K90" s="808">
        <f t="shared" si="10"/>
        <v>484000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702" t="s">
        <v>533</v>
      </c>
      <c r="S90" s="702" t="s">
        <v>2844</v>
      </c>
      <c r="T90" s="702" t="s">
        <v>2845</v>
      </c>
      <c r="U90" s="702">
        <v>1</v>
      </c>
      <c r="V90" s="702">
        <v>1.1000000000000001</v>
      </c>
      <c r="W90" s="702" t="s">
        <v>95</v>
      </c>
      <c r="X90" s="702" t="s">
        <v>180</v>
      </c>
      <c r="Y90" s="416" t="s">
        <v>536</v>
      </c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</row>
    <row r="91" spans="1:36" s="208" customFormat="1" ht="69.75">
      <c r="A91" s="33"/>
      <c r="B91" s="34"/>
      <c r="C91" s="582">
        <v>60</v>
      </c>
      <c r="D91" s="495">
        <v>14</v>
      </c>
      <c r="E91" s="389" t="s">
        <v>2889</v>
      </c>
      <c r="F91" s="147">
        <v>30000</v>
      </c>
      <c r="G91" s="54">
        <v>0</v>
      </c>
      <c r="H91" s="54">
        <v>0</v>
      </c>
      <c r="I91" s="54">
        <v>0</v>
      </c>
      <c r="J91" s="54">
        <v>0</v>
      </c>
      <c r="K91" s="808">
        <f t="shared" si="10"/>
        <v>30000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702" t="s">
        <v>533</v>
      </c>
      <c r="S91" s="702" t="s">
        <v>2890</v>
      </c>
      <c r="T91" s="702" t="s">
        <v>2891</v>
      </c>
      <c r="U91" s="702">
        <v>1</v>
      </c>
      <c r="V91" s="702">
        <v>1.1000000000000001</v>
      </c>
      <c r="W91" s="702" t="s">
        <v>95</v>
      </c>
      <c r="X91" s="702" t="s">
        <v>211</v>
      </c>
      <c r="Y91" s="416" t="s">
        <v>536</v>
      </c>
      <c r="Z91" s="207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</row>
    <row r="92" spans="1:36" s="208" customFormat="1" ht="46.5">
      <c r="A92" s="33"/>
      <c r="B92" s="34"/>
      <c r="C92" s="582">
        <v>61</v>
      </c>
      <c r="D92" s="495">
        <v>16</v>
      </c>
      <c r="E92" s="389" t="s">
        <v>2893</v>
      </c>
      <c r="F92" s="147">
        <v>20000</v>
      </c>
      <c r="G92" s="54">
        <v>0</v>
      </c>
      <c r="H92" s="54">
        <v>0</v>
      </c>
      <c r="I92" s="54">
        <v>0</v>
      </c>
      <c r="J92" s="54">
        <v>0</v>
      </c>
      <c r="K92" s="808">
        <f t="shared" si="10"/>
        <v>20000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702" t="s">
        <v>533</v>
      </c>
      <c r="S92" s="702" t="s">
        <v>2894</v>
      </c>
      <c r="T92" s="702" t="s">
        <v>2895</v>
      </c>
      <c r="U92" s="702">
        <v>1</v>
      </c>
      <c r="V92" s="702">
        <v>1.1000000000000001</v>
      </c>
      <c r="W92" s="702" t="s">
        <v>95</v>
      </c>
      <c r="X92" s="702" t="s">
        <v>211</v>
      </c>
      <c r="Y92" s="416" t="s">
        <v>536</v>
      </c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</row>
    <row r="93" spans="1:36" s="208" customFormat="1" ht="46.5">
      <c r="A93" s="55"/>
      <c r="B93" s="56"/>
      <c r="C93" s="582">
        <v>62</v>
      </c>
      <c r="D93" s="492">
        <v>1</v>
      </c>
      <c r="E93" s="531" t="s">
        <v>2093</v>
      </c>
      <c r="F93" s="435">
        <v>0</v>
      </c>
      <c r="G93" s="46">
        <v>268500</v>
      </c>
      <c r="H93" s="54">
        <v>0</v>
      </c>
      <c r="I93" s="54">
        <v>0</v>
      </c>
      <c r="J93" s="54">
        <v>0</v>
      </c>
      <c r="K93" s="47">
        <v>268500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702" t="s">
        <v>2094</v>
      </c>
      <c r="S93" s="702" t="s">
        <v>2095</v>
      </c>
      <c r="T93" s="1089" t="s">
        <v>2096</v>
      </c>
      <c r="U93" s="40">
        <v>1</v>
      </c>
      <c r="V93" s="40">
        <v>1.1000000000000001</v>
      </c>
      <c r="W93" s="40" t="s">
        <v>95</v>
      </c>
      <c r="X93" s="40" t="s">
        <v>180</v>
      </c>
      <c r="Y93" s="416" t="s">
        <v>2097</v>
      </c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</row>
    <row r="94" spans="1:36" s="208" customFormat="1" ht="46.5">
      <c r="A94" s="55"/>
      <c r="B94" s="56"/>
      <c r="C94" s="582">
        <v>63</v>
      </c>
      <c r="D94" s="492">
        <v>2</v>
      </c>
      <c r="E94" s="531" t="s">
        <v>2098</v>
      </c>
      <c r="F94" s="435">
        <v>0</v>
      </c>
      <c r="G94" s="46">
        <v>268300</v>
      </c>
      <c r="H94" s="54">
        <v>0</v>
      </c>
      <c r="I94" s="54">
        <v>0</v>
      </c>
      <c r="J94" s="54">
        <v>0</v>
      </c>
      <c r="K94" s="47">
        <v>268300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702" t="s">
        <v>2099</v>
      </c>
      <c r="S94" s="702" t="s">
        <v>2100</v>
      </c>
      <c r="T94" s="1089" t="s">
        <v>2101</v>
      </c>
      <c r="U94" s="40">
        <v>1</v>
      </c>
      <c r="V94" s="40">
        <v>1.1000000000000001</v>
      </c>
      <c r="W94" s="40" t="s">
        <v>95</v>
      </c>
      <c r="X94" s="40" t="s">
        <v>180</v>
      </c>
      <c r="Y94" s="416" t="s">
        <v>2097</v>
      </c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</row>
    <row r="95" spans="1:36" s="208" customFormat="1" ht="46.5">
      <c r="A95" s="55"/>
      <c r="B95" s="56"/>
      <c r="C95" s="582">
        <v>64</v>
      </c>
      <c r="D95" s="492">
        <v>3</v>
      </c>
      <c r="E95" s="531" t="s">
        <v>2102</v>
      </c>
      <c r="F95" s="435">
        <v>0</v>
      </c>
      <c r="G95" s="43">
        <v>313000</v>
      </c>
      <c r="H95" s="54">
        <v>0</v>
      </c>
      <c r="I95" s="54">
        <v>0</v>
      </c>
      <c r="J95" s="54">
        <v>0</v>
      </c>
      <c r="K95" s="47">
        <v>313000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702" t="s">
        <v>2099</v>
      </c>
      <c r="S95" s="702" t="s">
        <v>2103</v>
      </c>
      <c r="T95" s="1089" t="s">
        <v>2104</v>
      </c>
      <c r="U95" s="40">
        <v>1</v>
      </c>
      <c r="V95" s="40">
        <v>1.1000000000000001</v>
      </c>
      <c r="W95" s="40" t="s">
        <v>95</v>
      </c>
      <c r="X95" s="40" t="s">
        <v>180</v>
      </c>
      <c r="Y95" s="416" t="s">
        <v>2097</v>
      </c>
      <c r="Z95" s="48"/>
      <c r="AA95" s="48"/>
      <c r="AB95" s="207"/>
      <c r="AC95" s="207"/>
      <c r="AD95" s="207"/>
      <c r="AE95" s="207"/>
      <c r="AF95" s="207"/>
      <c r="AG95" s="207"/>
      <c r="AH95" s="207"/>
      <c r="AI95" s="207"/>
      <c r="AJ95" s="207"/>
    </row>
    <row r="96" spans="1:36" s="208" customFormat="1" ht="46.5">
      <c r="A96" s="55"/>
      <c r="B96" s="56"/>
      <c r="C96" s="582">
        <v>65</v>
      </c>
      <c r="D96" s="492">
        <v>4</v>
      </c>
      <c r="E96" s="531" t="s">
        <v>2105</v>
      </c>
      <c r="F96" s="435">
        <v>0</v>
      </c>
      <c r="G96" s="46">
        <v>268300</v>
      </c>
      <c r="H96" s="54">
        <v>0</v>
      </c>
      <c r="I96" s="54">
        <v>0</v>
      </c>
      <c r="J96" s="54">
        <v>0</v>
      </c>
      <c r="K96" s="47">
        <v>268300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702" t="s">
        <v>2099</v>
      </c>
      <c r="S96" s="702" t="s">
        <v>2100</v>
      </c>
      <c r="T96" s="1089" t="s">
        <v>2101</v>
      </c>
      <c r="U96" s="40">
        <v>1</v>
      </c>
      <c r="V96" s="40">
        <v>1.1000000000000001</v>
      </c>
      <c r="W96" s="40" t="s">
        <v>95</v>
      </c>
      <c r="X96" s="40" t="s">
        <v>180</v>
      </c>
      <c r="Y96" s="416" t="s">
        <v>2097</v>
      </c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</row>
    <row r="97" spans="1:36" s="208" customFormat="1" ht="46.5">
      <c r="A97" s="55"/>
      <c r="B97" s="56"/>
      <c r="C97" s="582">
        <v>66</v>
      </c>
      <c r="D97" s="498">
        <v>1</v>
      </c>
      <c r="E97" s="482" t="s">
        <v>3869</v>
      </c>
      <c r="F97" s="435">
        <v>0</v>
      </c>
      <c r="G97" s="43">
        <v>313000</v>
      </c>
      <c r="H97" s="54">
        <v>0</v>
      </c>
      <c r="I97" s="54">
        <v>0</v>
      </c>
      <c r="J97" s="54">
        <v>0</v>
      </c>
      <c r="K97" s="47">
        <v>313000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702" t="s">
        <v>2108</v>
      </c>
      <c r="S97" s="702" t="s">
        <v>2103</v>
      </c>
      <c r="T97" s="1089" t="s">
        <v>2104</v>
      </c>
      <c r="U97" s="40">
        <v>1</v>
      </c>
      <c r="V97" s="40">
        <v>1.1000000000000001</v>
      </c>
      <c r="W97" s="40" t="s">
        <v>95</v>
      </c>
      <c r="X97" s="40" t="s">
        <v>211</v>
      </c>
      <c r="Y97" s="416" t="s">
        <v>2097</v>
      </c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</row>
    <row r="98" spans="1:36" s="208" customFormat="1" ht="69.75">
      <c r="A98" s="55"/>
      <c r="B98" s="56"/>
      <c r="C98" s="582">
        <v>67</v>
      </c>
      <c r="D98" s="498">
        <v>2</v>
      </c>
      <c r="E98" s="454" t="s">
        <v>2109</v>
      </c>
      <c r="F98" s="435">
        <v>0</v>
      </c>
      <c r="G98" s="43">
        <v>268300</v>
      </c>
      <c r="H98" s="54">
        <v>0</v>
      </c>
      <c r="I98" s="54">
        <v>0</v>
      </c>
      <c r="J98" s="54">
        <v>0</v>
      </c>
      <c r="K98" s="47">
        <v>268300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702" t="s">
        <v>2108</v>
      </c>
      <c r="S98" s="702" t="s">
        <v>2110</v>
      </c>
      <c r="T98" s="1089" t="s">
        <v>2111</v>
      </c>
      <c r="U98" s="40">
        <v>1</v>
      </c>
      <c r="V98" s="40">
        <v>1.1000000000000001</v>
      </c>
      <c r="W98" s="40" t="s">
        <v>95</v>
      </c>
      <c r="X98" s="40" t="s">
        <v>211</v>
      </c>
      <c r="Y98" s="416" t="s">
        <v>2097</v>
      </c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</row>
    <row r="99" spans="1:36" s="208" customFormat="1" ht="46.5">
      <c r="A99" s="55"/>
      <c r="B99" s="56"/>
      <c r="C99" s="582">
        <v>68</v>
      </c>
      <c r="D99" s="492">
        <v>5</v>
      </c>
      <c r="E99" s="389" t="s">
        <v>2118</v>
      </c>
      <c r="F99" s="37">
        <v>20000</v>
      </c>
      <c r="G99" s="54">
        <v>0</v>
      </c>
      <c r="H99" s="54">
        <v>0</v>
      </c>
      <c r="I99" s="54">
        <v>0</v>
      </c>
      <c r="J99" s="54">
        <v>0</v>
      </c>
      <c r="K99" s="47">
        <v>20000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702" t="s">
        <v>2108</v>
      </c>
      <c r="S99" s="1342" t="s">
        <v>2106</v>
      </c>
      <c r="T99" s="1089" t="s">
        <v>2107</v>
      </c>
      <c r="U99" s="40">
        <v>1</v>
      </c>
      <c r="V99" s="40">
        <v>1.1000000000000001</v>
      </c>
      <c r="W99" s="40" t="s">
        <v>95</v>
      </c>
      <c r="X99" s="40" t="s">
        <v>211</v>
      </c>
      <c r="Y99" s="416" t="s">
        <v>2097</v>
      </c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</row>
    <row r="100" spans="1:36" s="208" customFormat="1" ht="46.5">
      <c r="A100" s="55"/>
      <c r="B100" s="56"/>
      <c r="C100" s="582">
        <v>69</v>
      </c>
      <c r="D100" s="492">
        <v>6</v>
      </c>
      <c r="E100" s="389" t="s">
        <v>2119</v>
      </c>
      <c r="F100" s="37">
        <v>20000</v>
      </c>
      <c r="G100" s="54">
        <v>0</v>
      </c>
      <c r="H100" s="54">
        <v>0</v>
      </c>
      <c r="I100" s="54">
        <v>0</v>
      </c>
      <c r="J100" s="54">
        <v>0</v>
      </c>
      <c r="K100" s="47">
        <v>20000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702" t="s">
        <v>2108</v>
      </c>
      <c r="S100" s="1342" t="s">
        <v>2120</v>
      </c>
      <c r="T100" s="1089" t="s">
        <v>2121</v>
      </c>
      <c r="U100" s="40">
        <v>1</v>
      </c>
      <c r="V100" s="40">
        <v>1.1000000000000001</v>
      </c>
      <c r="W100" s="40" t="s">
        <v>95</v>
      </c>
      <c r="X100" s="40" t="s">
        <v>211</v>
      </c>
      <c r="Y100" s="416" t="s">
        <v>2097</v>
      </c>
      <c r="Z100" s="48"/>
      <c r="AA100" s="48"/>
      <c r="AB100" s="207"/>
      <c r="AC100" s="207"/>
      <c r="AD100" s="207"/>
      <c r="AE100" s="207"/>
      <c r="AF100" s="207"/>
      <c r="AG100" s="207"/>
      <c r="AH100" s="207"/>
      <c r="AI100" s="207"/>
      <c r="AJ100" s="207"/>
    </row>
    <row r="101" spans="1:36" s="208" customFormat="1" ht="46.5">
      <c r="A101" s="55"/>
      <c r="B101" s="56"/>
      <c r="C101" s="582">
        <v>70</v>
      </c>
      <c r="D101" s="492">
        <v>7</v>
      </c>
      <c r="E101" s="389" t="s">
        <v>2122</v>
      </c>
      <c r="F101" s="37">
        <v>20000</v>
      </c>
      <c r="G101" s="54">
        <v>0</v>
      </c>
      <c r="H101" s="54">
        <v>0</v>
      </c>
      <c r="I101" s="54">
        <v>0</v>
      </c>
      <c r="J101" s="54">
        <v>0</v>
      </c>
      <c r="K101" s="47">
        <v>20000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702" t="s">
        <v>2108</v>
      </c>
      <c r="S101" s="702" t="s">
        <v>2110</v>
      </c>
      <c r="T101" s="1089" t="s">
        <v>2111</v>
      </c>
      <c r="U101" s="40">
        <v>1</v>
      </c>
      <c r="V101" s="40">
        <v>1.1000000000000001</v>
      </c>
      <c r="W101" s="40" t="s">
        <v>95</v>
      </c>
      <c r="X101" s="40" t="s">
        <v>211</v>
      </c>
      <c r="Y101" s="416" t="s">
        <v>2097</v>
      </c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</row>
    <row r="102" spans="1:36" s="208" customFormat="1" ht="69.75">
      <c r="A102" s="55"/>
      <c r="B102" s="56"/>
      <c r="C102" s="582">
        <v>71</v>
      </c>
      <c r="D102" s="492">
        <v>8</v>
      </c>
      <c r="E102" s="389" t="s">
        <v>2123</v>
      </c>
      <c r="F102" s="37">
        <v>20000</v>
      </c>
      <c r="G102" s="54">
        <v>0</v>
      </c>
      <c r="H102" s="54">
        <v>0</v>
      </c>
      <c r="I102" s="54">
        <v>0</v>
      </c>
      <c r="J102" s="54">
        <v>0</v>
      </c>
      <c r="K102" s="47">
        <v>20000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702" t="s">
        <v>2108</v>
      </c>
      <c r="S102" s="702" t="s">
        <v>2124</v>
      </c>
      <c r="T102" s="1089" t="s">
        <v>2125</v>
      </c>
      <c r="U102" s="40">
        <v>1</v>
      </c>
      <c r="V102" s="40">
        <v>1.1000000000000001</v>
      </c>
      <c r="W102" s="40" t="s">
        <v>95</v>
      </c>
      <c r="X102" s="40" t="s">
        <v>211</v>
      </c>
      <c r="Y102" s="416" t="s">
        <v>2097</v>
      </c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</row>
    <row r="103" spans="1:36" s="208" customFormat="1" ht="46.5">
      <c r="A103" s="55"/>
      <c r="B103" s="56"/>
      <c r="C103" s="582">
        <v>72</v>
      </c>
      <c r="D103" s="492">
        <v>9</v>
      </c>
      <c r="E103" s="389" t="s">
        <v>2126</v>
      </c>
      <c r="F103" s="37">
        <v>20000</v>
      </c>
      <c r="G103" s="54">
        <v>0</v>
      </c>
      <c r="H103" s="54">
        <v>0</v>
      </c>
      <c r="I103" s="54">
        <v>0</v>
      </c>
      <c r="J103" s="54">
        <v>0</v>
      </c>
      <c r="K103" s="47">
        <v>20000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702" t="s">
        <v>2108</v>
      </c>
      <c r="S103" s="702" t="s">
        <v>2127</v>
      </c>
      <c r="T103" s="1089" t="s">
        <v>2128</v>
      </c>
      <c r="U103" s="40">
        <v>1</v>
      </c>
      <c r="V103" s="40">
        <v>1.1000000000000001</v>
      </c>
      <c r="W103" s="40" t="s">
        <v>95</v>
      </c>
      <c r="X103" s="40" t="s">
        <v>211</v>
      </c>
      <c r="Y103" s="416" t="s">
        <v>2097</v>
      </c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</row>
    <row r="104" spans="1:36" s="208" customFormat="1" ht="46.5">
      <c r="A104" s="55"/>
      <c r="B104" s="56"/>
      <c r="C104" s="582">
        <v>73</v>
      </c>
      <c r="D104" s="492">
        <v>10</v>
      </c>
      <c r="E104" s="389" t="s">
        <v>2129</v>
      </c>
      <c r="F104" s="37">
        <v>20000</v>
      </c>
      <c r="G104" s="54">
        <v>0</v>
      </c>
      <c r="H104" s="54">
        <v>0</v>
      </c>
      <c r="I104" s="54">
        <v>0</v>
      </c>
      <c r="J104" s="54">
        <v>0</v>
      </c>
      <c r="K104" s="47">
        <v>20000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702" t="s">
        <v>2108</v>
      </c>
      <c r="S104" s="1342" t="s">
        <v>2120</v>
      </c>
      <c r="T104" s="1089" t="s">
        <v>2130</v>
      </c>
      <c r="U104" s="40">
        <v>1</v>
      </c>
      <c r="V104" s="40">
        <v>1.1000000000000001</v>
      </c>
      <c r="W104" s="40" t="s">
        <v>95</v>
      </c>
      <c r="X104" s="40" t="s">
        <v>211</v>
      </c>
      <c r="Y104" s="416" t="s">
        <v>2097</v>
      </c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</row>
    <row r="105" spans="1:36" s="208" customFormat="1" ht="46.5">
      <c r="A105" s="244"/>
      <c r="B105" s="245"/>
      <c r="C105" s="771">
        <v>74</v>
      </c>
      <c r="D105" s="515">
        <v>11</v>
      </c>
      <c r="E105" s="524" t="s">
        <v>2131</v>
      </c>
      <c r="F105" s="378">
        <v>20000</v>
      </c>
      <c r="G105" s="54">
        <v>0</v>
      </c>
      <c r="H105" s="54">
        <v>0</v>
      </c>
      <c r="I105" s="54">
        <v>0</v>
      </c>
      <c r="J105" s="54">
        <v>0</v>
      </c>
      <c r="K105" s="1070">
        <v>20000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1038" t="s">
        <v>2108</v>
      </c>
      <c r="S105" s="1038" t="s">
        <v>2110</v>
      </c>
      <c r="T105" s="1037" t="s">
        <v>2111</v>
      </c>
      <c r="U105" s="1268">
        <v>1</v>
      </c>
      <c r="V105" s="1268">
        <v>1.1000000000000001</v>
      </c>
      <c r="W105" s="1268" t="s">
        <v>95</v>
      </c>
      <c r="X105" s="1524" t="s">
        <v>211</v>
      </c>
      <c r="Y105" s="1302" t="s">
        <v>2097</v>
      </c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</row>
    <row r="106" spans="1:36" s="208" customFormat="1" ht="46.5">
      <c r="A106" s="33"/>
      <c r="B106" s="34"/>
      <c r="C106" s="582">
        <v>75</v>
      </c>
      <c r="D106" s="495">
        <v>7</v>
      </c>
      <c r="E106" s="389" t="s">
        <v>1762</v>
      </c>
      <c r="F106" s="37">
        <v>30000</v>
      </c>
      <c r="G106" s="440">
        <v>0</v>
      </c>
      <c r="H106" s="440">
        <v>0</v>
      </c>
      <c r="I106" s="440">
        <v>0</v>
      </c>
      <c r="J106" s="440">
        <v>0</v>
      </c>
      <c r="K106" s="266">
        <v>30000</v>
      </c>
      <c r="L106" s="440">
        <v>0</v>
      </c>
      <c r="M106" s="1346">
        <v>0</v>
      </c>
      <c r="N106" s="1346">
        <v>0</v>
      </c>
      <c r="O106" s="1346">
        <v>0</v>
      </c>
      <c r="P106" s="1115">
        <v>0</v>
      </c>
      <c r="Q106" s="1115">
        <v>0</v>
      </c>
      <c r="R106" s="702" t="s">
        <v>477</v>
      </c>
      <c r="S106" s="702" t="s">
        <v>1759</v>
      </c>
      <c r="T106" s="40" t="s">
        <v>1760</v>
      </c>
      <c r="U106" s="1416">
        <v>1</v>
      </c>
      <c r="V106" s="1416">
        <v>1.1000000000000001</v>
      </c>
      <c r="W106" s="1416" t="s">
        <v>95</v>
      </c>
      <c r="X106" s="40" t="s">
        <v>180</v>
      </c>
      <c r="Y106" s="416" t="s">
        <v>1747</v>
      </c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</row>
    <row r="107" spans="1:36" s="208" customFormat="1" ht="69.75">
      <c r="A107" s="33"/>
      <c r="B107" s="34"/>
      <c r="C107" s="582">
        <v>76</v>
      </c>
      <c r="D107" s="495">
        <v>5</v>
      </c>
      <c r="E107" s="389" t="s">
        <v>3870</v>
      </c>
      <c r="F107" s="37">
        <v>30000</v>
      </c>
      <c r="G107" s="440">
        <v>0</v>
      </c>
      <c r="H107" s="440">
        <v>0</v>
      </c>
      <c r="I107" s="440">
        <v>0</v>
      </c>
      <c r="J107" s="440">
        <v>0</v>
      </c>
      <c r="K107" s="266">
        <v>30000</v>
      </c>
      <c r="L107" s="440">
        <v>0</v>
      </c>
      <c r="M107" s="1346">
        <v>0</v>
      </c>
      <c r="N107" s="1346">
        <v>0</v>
      </c>
      <c r="O107" s="1346">
        <v>0</v>
      </c>
      <c r="P107" s="1115">
        <v>0</v>
      </c>
      <c r="Q107" s="1115">
        <v>0</v>
      </c>
      <c r="R107" s="702" t="s">
        <v>477</v>
      </c>
      <c r="S107" s="702" t="s">
        <v>1759</v>
      </c>
      <c r="T107" s="40" t="s">
        <v>1760</v>
      </c>
      <c r="U107" s="1416">
        <v>1</v>
      </c>
      <c r="V107" s="1416">
        <v>1.1000000000000001</v>
      </c>
      <c r="W107" s="1416" t="s">
        <v>95</v>
      </c>
      <c r="X107" s="40" t="s">
        <v>180</v>
      </c>
      <c r="Y107" s="416" t="s">
        <v>1747</v>
      </c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</row>
    <row r="108" spans="1:36" s="208" customFormat="1" ht="44.25" customHeight="1">
      <c r="A108" s="33"/>
      <c r="B108" s="34"/>
      <c r="C108" s="582">
        <v>77</v>
      </c>
      <c r="D108" s="495">
        <v>1</v>
      </c>
      <c r="E108" s="389" t="s">
        <v>1767</v>
      </c>
      <c r="F108" s="37">
        <v>30000</v>
      </c>
      <c r="G108" s="440">
        <v>0</v>
      </c>
      <c r="H108" s="440">
        <v>0</v>
      </c>
      <c r="I108" s="440">
        <v>0</v>
      </c>
      <c r="J108" s="440">
        <v>0</v>
      </c>
      <c r="K108" s="1057">
        <v>30000</v>
      </c>
      <c r="L108" s="440">
        <v>0</v>
      </c>
      <c r="M108" s="1346">
        <v>0</v>
      </c>
      <c r="N108" s="1346">
        <v>0</v>
      </c>
      <c r="O108" s="1346">
        <v>0</v>
      </c>
      <c r="P108" s="1115">
        <v>0</v>
      </c>
      <c r="Q108" s="1115">
        <v>0</v>
      </c>
      <c r="R108" s="702" t="s">
        <v>477</v>
      </c>
      <c r="S108" s="702" t="s">
        <v>1768</v>
      </c>
      <c r="T108" s="40" t="s">
        <v>1769</v>
      </c>
      <c r="U108" s="1416">
        <v>1</v>
      </c>
      <c r="V108" s="1416">
        <v>1.1000000000000001</v>
      </c>
      <c r="W108" s="1416" t="s">
        <v>95</v>
      </c>
      <c r="X108" s="40" t="s">
        <v>211</v>
      </c>
      <c r="Y108" s="416" t="s">
        <v>1747</v>
      </c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</row>
    <row r="109" spans="1:36" s="208" customFormat="1" ht="46.5">
      <c r="A109" s="33"/>
      <c r="B109" s="34"/>
      <c r="C109" s="582">
        <v>78</v>
      </c>
      <c r="D109" s="495">
        <v>2</v>
      </c>
      <c r="E109" s="389" t="s">
        <v>1770</v>
      </c>
      <c r="F109" s="37">
        <v>30000</v>
      </c>
      <c r="G109" s="440">
        <v>0</v>
      </c>
      <c r="H109" s="440">
        <v>0</v>
      </c>
      <c r="I109" s="440">
        <v>0</v>
      </c>
      <c r="J109" s="440">
        <v>0</v>
      </c>
      <c r="K109" s="1057">
        <v>30000</v>
      </c>
      <c r="L109" s="440">
        <v>0</v>
      </c>
      <c r="M109" s="1346">
        <v>0</v>
      </c>
      <c r="N109" s="1346">
        <v>0</v>
      </c>
      <c r="O109" s="1346">
        <v>0</v>
      </c>
      <c r="P109" s="1115">
        <v>0</v>
      </c>
      <c r="Q109" s="1115">
        <v>0</v>
      </c>
      <c r="R109" s="702" t="s">
        <v>477</v>
      </c>
      <c r="S109" s="702" t="s">
        <v>1771</v>
      </c>
      <c r="T109" s="40" t="s">
        <v>1772</v>
      </c>
      <c r="U109" s="1416">
        <v>1</v>
      </c>
      <c r="V109" s="1416">
        <v>1.1000000000000001</v>
      </c>
      <c r="W109" s="1416" t="s">
        <v>95</v>
      </c>
      <c r="X109" s="40" t="s">
        <v>211</v>
      </c>
      <c r="Y109" s="416" t="s">
        <v>1747</v>
      </c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</row>
    <row r="110" spans="1:36" s="208" customFormat="1" ht="46.5">
      <c r="A110" s="33"/>
      <c r="B110" s="34"/>
      <c r="C110" s="582">
        <v>79</v>
      </c>
      <c r="D110" s="495">
        <v>4</v>
      </c>
      <c r="E110" s="389" t="s">
        <v>1773</v>
      </c>
      <c r="F110" s="37">
        <v>30000</v>
      </c>
      <c r="G110" s="440">
        <v>0</v>
      </c>
      <c r="H110" s="440">
        <v>0</v>
      </c>
      <c r="I110" s="440">
        <v>0</v>
      </c>
      <c r="J110" s="440">
        <v>0</v>
      </c>
      <c r="K110" s="1057">
        <v>30000</v>
      </c>
      <c r="L110" s="440">
        <v>0</v>
      </c>
      <c r="M110" s="1346">
        <v>0</v>
      </c>
      <c r="N110" s="1346">
        <v>0</v>
      </c>
      <c r="O110" s="1346">
        <v>0</v>
      </c>
      <c r="P110" s="1115">
        <v>0</v>
      </c>
      <c r="Q110" s="1115">
        <v>0</v>
      </c>
      <c r="R110" s="702" t="s">
        <v>477</v>
      </c>
      <c r="S110" s="702" t="s">
        <v>1774</v>
      </c>
      <c r="T110" s="40" t="s">
        <v>1775</v>
      </c>
      <c r="U110" s="1416">
        <v>1</v>
      </c>
      <c r="V110" s="1416">
        <v>1.1000000000000001</v>
      </c>
      <c r="W110" s="1416" t="s">
        <v>95</v>
      </c>
      <c r="X110" s="40" t="s">
        <v>211</v>
      </c>
      <c r="Y110" s="416" t="s">
        <v>1747</v>
      </c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</row>
    <row r="111" spans="1:36" s="208" customFormat="1" ht="46.5">
      <c r="A111" s="33"/>
      <c r="B111" s="34"/>
      <c r="C111" s="582">
        <v>80</v>
      </c>
      <c r="D111" s="495">
        <v>6</v>
      </c>
      <c r="E111" s="389" t="s">
        <v>1776</v>
      </c>
      <c r="F111" s="37">
        <v>30000</v>
      </c>
      <c r="G111" s="440">
        <v>0</v>
      </c>
      <c r="H111" s="440">
        <v>0</v>
      </c>
      <c r="I111" s="440">
        <v>0</v>
      </c>
      <c r="J111" s="440">
        <v>0</v>
      </c>
      <c r="K111" s="1057">
        <v>30000</v>
      </c>
      <c r="L111" s="440">
        <v>0</v>
      </c>
      <c r="M111" s="1346">
        <v>0</v>
      </c>
      <c r="N111" s="1346">
        <v>0</v>
      </c>
      <c r="O111" s="1346">
        <v>0</v>
      </c>
      <c r="P111" s="1115">
        <v>0</v>
      </c>
      <c r="Q111" s="1115">
        <v>0</v>
      </c>
      <c r="R111" s="702" t="s">
        <v>477</v>
      </c>
      <c r="S111" s="702" t="s">
        <v>1777</v>
      </c>
      <c r="T111" s="40" t="s">
        <v>1778</v>
      </c>
      <c r="U111" s="1416">
        <v>1</v>
      </c>
      <c r="V111" s="1416">
        <v>1.1000000000000001</v>
      </c>
      <c r="W111" s="1416" t="s">
        <v>95</v>
      </c>
      <c r="X111" s="40" t="s">
        <v>211</v>
      </c>
      <c r="Y111" s="416" t="s">
        <v>1747</v>
      </c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</row>
    <row r="112" spans="1:36" s="208" customFormat="1" ht="69.75">
      <c r="A112" s="33"/>
      <c r="B112" s="34"/>
      <c r="C112" s="582">
        <v>81</v>
      </c>
      <c r="D112" s="492">
        <v>1</v>
      </c>
      <c r="E112" s="531" t="s">
        <v>2763</v>
      </c>
      <c r="F112" s="183" t="s">
        <v>525</v>
      </c>
      <c r="G112" s="46">
        <v>418000</v>
      </c>
      <c r="H112" s="440">
        <v>0</v>
      </c>
      <c r="I112" s="440">
        <v>0</v>
      </c>
      <c r="J112" s="440">
        <v>0</v>
      </c>
      <c r="K112" s="47">
        <f t="shared" ref="K112:K127" si="11">SUM(F112,G112,H112,I112,J112)</f>
        <v>418000</v>
      </c>
      <c r="L112" s="440">
        <v>0</v>
      </c>
      <c r="M112" s="440">
        <v>0</v>
      </c>
      <c r="N112" s="1346">
        <v>0</v>
      </c>
      <c r="O112" s="1346">
        <v>0</v>
      </c>
      <c r="P112" s="1115">
        <v>0</v>
      </c>
      <c r="Q112" s="1115">
        <v>0</v>
      </c>
      <c r="R112" s="702" t="s">
        <v>594</v>
      </c>
      <c r="S112" s="40"/>
      <c r="T112" s="40"/>
      <c r="U112" s="1416">
        <v>1</v>
      </c>
      <c r="V112" s="1416">
        <v>1.1000000000000001</v>
      </c>
      <c r="W112" s="1416" t="s">
        <v>95</v>
      </c>
      <c r="X112" s="40" t="s">
        <v>180</v>
      </c>
      <c r="Y112" s="415" t="s">
        <v>1961</v>
      </c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</row>
    <row r="113" spans="1:36" s="208" customFormat="1" ht="69.75">
      <c r="A113" s="33"/>
      <c r="B113" s="34"/>
      <c r="C113" s="582">
        <v>82</v>
      </c>
      <c r="D113" s="492">
        <v>2</v>
      </c>
      <c r="E113" s="531" t="s">
        <v>2764</v>
      </c>
      <c r="F113" s="183" t="s">
        <v>525</v>
      </c>
      <c r="G113" s="46">
        <v>575900</v>
      </c>
      <c r="H113" s="440">
        <v>0</v>
      </c>
      <c r="I113" s="440">
        <v>0</v>
      </c>
      <c r="J113" s="440">
        <v>0</v>
      </c>
      <c r="K113" s="47">
        <f t="shared" si="11"/>
        <v>575900</v>
      </c>
      <c r="L113" s="440">
        <v>0</v>
      </c>
      <c r="M113" s="440">
        <v>0</v>
      </c>
      <c r="N113" s="1346">
        <v>0</v>
      </c>
      <c r="O113" s="1346">
        <v>0</v>
      </c>
      <c r="P113" s="1115">
        <v>0</v>
      </c>
      <c r="Q113" s="1115">
        <v>0</v>
      </c>
      <c r="R113" s="702" t="s">
        <v>594</v>
      </c>
      <c r="S113" s="40"/>
      <c r="T113" s="40"/>
      <c r="U113" s="1416">
        <v>1</v>
      </c>
      <c r="V113" s="1416">
        <v>1.1000000000000001</v>
      </c>
      <c r="W113" s="1416" t="s">
        <v>95</v>
      </c>
      <c r="X113" s="40" t="s">
        <v>180</v>
      </c>
      <c r="Y113" s="415" t="s">
        <v>1961</v>
      </c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</row>
    <row r="114" spans="1:36" s="208" customFormat="1" ht="46.5">
      <c r="A114" s="33"/>
      <c r="B114" s="34"/>
      <c r="C114" s="582">
        <v>83</v>
      </c>
      <c r="D114" s="492">
        <v>5</v>
      </c>
      <c r="E114" s="531" t="s">
        <v>2766</v>
      </c>
      <c r="F114" s="183" t="s">
        <v>525</v>
      </c>
      <c r="G114" s="43">
        <v>425500</v>
      </c>
      <c r="H114" s="440">
        <v>0</v>
      </c>
      <c r="I114" s="440">
        <v>0</v>
      </c>
      <c r="J114" s="440">
        <v>0</v>
      </c>
      <c r="K114" s="47">
        <f t="shared" si="11"/>
        <v>425500</v>
      </c>
      <c r="L114" s="440">
        <v>0</v>
      </c>
      <c r="M114" s="440">
        <v>0</v>
      </c>
      <c r="N114" s="1346">
        <v>0</v>
      </c>
      <c r="O114" s="1346">
        <v>0</v>
      </c>
      <c r="P114" s="1115">
        <v>0</v>
      </c>
      <c r="Q114" s="1115">
        <v>0</v>
      </c>
      <c r="R114" s="702" t="s">
        <v>594</v>
      </c>
      <c r="S114" s="40"/>
      <c r="T114" s="40"/>
      <c r="U114" s="1416">
        <v>1</v>
      </c>
      <c r="V114" s="1416">
        <v>1.1000000000000001</v>
      </c>
      <c r="W114" s="1416" t="s">
        <v>95</v>
      </c>
      <c r="X114" s="40" t="s">
        <v>180</v>
      </c>
      <c r="Y114" s="415" t="s">
        <v>1961</v>
      </c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</row>
    <row r="115" spans="1:36" s="208" customFormat="1" ht="46.5">
      <c r="A115" s="33"/>
      <c r="B115" s="34"/>
      <c r="C115" s="582">
        <v>84</v>
      </c>
      <c r="D115" s="492">
        <v>6</v>
      </c>
      <c r="E115" s="531" t="s">
        <v>2767</v>
      </c>
      <c r="F115" s="183" t="s">
        <v>525</v>
      </c>
      <c r="G115" s="43">
        <v>473000</v>
      </c>
      <c r="H115" s="440">
        <v>0</v>
      </c>
      <c r="I115" s="440">
        <v>0</v>
      </c>
      <c r="J115" s="440">
        <v>0</v>
      </c>
      <c r="K115" s="47">
        <f t="shared" si="11"/>
        <v>473000</v>
      </c>
      <c r="L115" s="440">
        <v>0</v>
      </c>
      <c r="M115" s="440">
        <v>0</v>
      </c>
      <c r="N115" s="1346">
        <v>0</v>
      </c>
      <c r="O115" s="1346">
        <v>0</v>
      </c>
      <c r="P115" s="1115">
        <v>0</v>
      </c>
      <c r="Q115" s="1115">
        <v>0</v>
      </c>
      <c r="R115" s="702" t="s">
        <v>594</v>
      </c>
      <c r="S115" s="40"/>
      <c r="T115" s="40"/>
      <c r="U115" s="1416">
        <v>1</v>
      </c>
      <c r="V115" s="1416">
        <v>1.1000000000000001</v>
      </c>
      <c r="W115" s="1416" t="s">
        <v>95</v>
      </c>
      <c r="X115" s="40" t="s">
        <v>180</v>
      </c>
      <c r="Y115" s="415" t="s">
        <v>1961</v>
      </c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</row>
    <row r="116" spans="1:36" s="208" customFormat="1" ht="69.75">
      <c r="A116" s="33"/>
      <c r="B116" s="34"/>
      <c r="C116" s="582">
        <v>85</v>
      </c>
      <c r="D116" s="492">
        <v>11</v>
      </c>
      <c r="E116" s="531" t="s">
        <v>2772</v>
      </c>
      <c r="F116" s="183" t="s">
        <v>525</v>
      </c>
      <c r="G116" s="46">
        <v>365500</v>
      </c>
      <c r="H116" s="440">
        <v>0</v>
      </c>
      <c r="I116" s="440">
        <v>0</v>
      </c>
      <c r="J116" s="440">
        <v>0</v>
      </c>
      <c r="K116" s="47">
        <f t="shared" si="11"/>
        <v>365500</v>
      </c>
      <c r="L116" s="440">
        <v>0</v>
      </c>
      <c r="M116" s="1346">
        <v>0</v>
      </c>
      <c r="N116" s="1346">
        <v>0</v>
      </c>
      <c r="O116" s="1346">
        <v>0</v>
      </c>
      <c r="P116" s="1115">
        <v>0</v>
      </c>
      <c r="Q116" s="1115">
        <v>0</v>
      </c>
      <c r="R116" s="702" t="s">
        <v>594</v>
      </c>
      <c r="S116" s="40"/>
      <c r="T116" s="40"/>
      <c r="U116" s="1416">
        <v>1</v>
      </c>
      <c r="V116" s="1416">
        <v>1.1000000000000001</v>
      </c>
      <c r="W116" s="1416" t="s">
        <v>95</v>
      </c>
      <c r="X116" s="40" t="s">
        <v>180</v>
      </c>
      <c r="Y116" s="415" t="s">
        <v>1961</v>
      </c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</row>
    <row r="117" spans="1:36" s="208" customFormat="1" ht="46.5">
      <c r="A117" s="33"/>
      <c r="B117" s="34"/>
      <c r="C117" s="582">
        <v>86</v>
      </c>
      <c r="D117" s="492">
        <v>19</v>
      </c>
      <c r="E117" s="478" t="s">
        <v>2780</v>
      </c>
      <c r="F117" s="147">
        <v>15000</v>
      </c>
      <c r="G117" s="440">
        <v>0</v>
      </c>
      <c r="H117" s="440">
        <v>0</v>
      </c>
      <c r="I117" s="440">
        <v>0</v>
      </c>
      <c r="J117" s="440">
        <v>0</v>
      </c>
      <c r="K117" s="47">
        <f t="shared" si="11"/>
        <v>15000</v>
      </c>
      <c r="L117" s="440">
        <v>0</v>
      </c>
      <c r="M117" s="1346">
        <v>0</v>
      </c>
      <c r="N117" s="1346">
        <v>0</v>
      </c>
      <c r="O117" s="1346">
        <v>0</v>
      </c>
      <c r="P117" s="1115">
        <v>0</v>
      </c>
      <c r="Q117" s="1115">
        <v>0</v>
      </c>
      <c r="R117" s="702" t="s">
        <v>594</v>
      </c>
      <c r="S117" s="40"/>
      <c r="T117" s="40"/>
      <c r="U117" s="1416">
        <v>1</v>
      </c>
      <c r="V117" s="1416">
        <v>1.1000000000000001</v>
      </c>
      <c r="W117" s="1416" t="s">
        <v>95</v>
      </c>
      <c r="X117" s="40" t="s">
        <v>180</v>
      </c>
      <c r="Y117" s="415" t="s">
        <v>1961</v>
      </c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</row>
    <row r="118" spans="1:36" s="208" customFormat="1" ht="46.5">
      <c r="A118" s="33"/>
      <c r="B118" s="34"/>
      <c r="C118" s="582">
        <v>87</v>
      </c>
      <c r="D118" s="492">
        <v>22</v>
      </c>
      <c r="E118" s="478" t="s">
        <v>2783</v>
      </c>
      <c r="F118" s="147">
        <v>15000</v>
      </c>
      <c r="G118" s="440">
        <v>0</v>
      </c>
      <c r="H118" s="440">
        <v>0</v>
      </c>
      <c r="I118" s="440">
        <v>0</v>
      </c>
      <c r="J118" s="440">
        <v>0</v>
      </c>
      <c r="K118" s="47">
        <f t="shared" si="11"/>
        <v>15000</v>
      </c>
      <c r="L118" s="440">
        <v>0</v>
      </c>
      <c r="M118" s="1346">
        <v>0</v>
      </c>
      <c r="N118" s="1346">
        <v>0</v>
      </c>
      <c r="O118" s="1346">
        <v>0</v>
      </c>
      <c r="P118" s="1115">
        <v>0</v>
      </c>
      <c r="Q118" s="1115">
        <v>0</v>
      </c>
      <c r="R118" s="702" t="s">
        <v>594</v>
      </c>
      <c r="S118" s="40"/>
      <c r="T118" s="40"/>
      <c r="U118" s="1416">
        <v>1</v>
      </c>
      <c r="V118" s="1416">
        <v>1.1000000000000001</v>
      </c>
      <c r="W118" s="1416" t="s">
        <v>95</v>
      </c>
      <c r="X118" s="40" t="s">
        <v>180</v>
      </c>
      <c r="Y118" s="415" t="s">
        <v>1961</v>
      </c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</row>
    <row r="119" spans="1:36" s="208" customFormat="1" ht="46.5">
      <c r="A119" s="33"/>
      <c r="B119" s="34"/>
      <c r="C119" s="582">
        <v>88</v>
      </c>
      <c r="D119" s="498">
        <v>1</v>
      </c>
      <c r="E119" s="482" t="s">
        <v>3871</v>
      </c>
      <c r="F119" s="440">
        <v>0</v>
      </c>
      <c r="G119" s="43">
        <v>427000</v>
      </c>
      <c r="H119" s="440">
        <v>0</v>
      </c>
      <c r="I119" s="440">
        <v>0</v>
      </c>
      <c r="J119" s="440">
        <v>0</v>
      </c>
      <c r="K119" s="47">
        <f t="shared" si="11"/>
        <v>427000</v>
      </c>
      <c r="L119" s="440">
        <v>0</v>
      </c>
      <c r="M119" s="1346">
        <v>0</v>
      </c>
      <c r="N119" s="1346">
        <v>0</v>
      </c>
      <c r="O119" s="1346">
        <v>0</v>
      </c>
      <c r="P119" s="1115">
        <v>0</v>
      </c>
      <c r="Q119" s="1115">
        <v>0</v>
      </c>
      <c r="R119" s="702" t="s">
        <v>594</v>
      </c>
      <c r="S119" s="40"/>
      <c r="T119" s="40"/>
      <c r="U119" s="1416">
        <v>1</v>
      </c>
      <c r="V119" s="1416">
        <v>1.1000000000000001</v>
      </c>
      <c r="W119" s="1416" t="s">
        <v>95</v>
      </c>
      <c r="X119" s="40" t="s">
        <v>211</v>
      </c>
      <c r="Y119" s="415" t="s">
        <v>1961</v>
      </c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</row>
    <row r="120" spans="1:36" s="208" customFormat="1" ht="46.5">
      <c r="A120" s="33"/>
      <c r="B120" s="34"/>
      <c r="C120" s="582">
        <v>89</v>
      </c>
      <c r="D120" s="498">
        <v>5</v>
      </c>
      <c r="E120" s="454" t="s">
        <v>2785</v>
      </c>
      <c r="F120" s="440">
        <v>0</v>
      </c>
      <c r="G120" s="43">
        <v>406000</v>
      </c>
      <c r="H120" s="440">
        <v>0</v>
      </c>
      <c r="I120" s="440">
        <v>0</v>
      </c>
      <c r="J120" s="440">
        <v>0</v>
      </c>
      <c r="K120" s="47">
        <f t="shared" si="11"/>
        <v>406000</v>
      </c>
      <c r="L120" s="440">
        <v>0</v>
      </c>
      <c r="M120" s="1346">
        <v>0</v>
      </c>
      <c r="N120" s="1346">
        <v>0</v>
      </c>
      <c r="O120" s="1346">
        <v>0</v>
      </c>
      <c r="P120" s="1115">
        <v>0</v>
      </c>
      <c r="Q120" s="1115">
        <v>0</v>
      </c>
      <c r="R120" s="702" t="s">
        <v>594</v>
      </c>
      <c r="S120" s="40"/>
      <c r="T120" s="40"/>
      <c r="U120" s="1416">
        <v>1</v>
      </c>
      <c r="V120" s="1416">
        <v>1.1000000000000001</v>
      </c>
      <c r="W120" s="1416" t="s">
        <v>95</v>
      </c>
      <c r="X120" s="40" t="s">
        <v>211</v>
      </c>
      <c r="Y120" s="415" t="s">
        <v>1961</v>
      </c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</row>
    <row r="121" spans="1:36" s="208" customFormat="1" ht="69.75">
      <c r="A121" s="33"/>
      <c r="B121" s="34"/>
      <c r="C121" s="582">
        <v>90</v>
      </c>
      <c r="D121" s="498">
        <v>8</v>
      </c>
      <c r="E121" s="482" t="s">
        <v>2788</v>
      </c>
      <c r="F121" s="440">
        <v>0</v>
      </c>
      <c r="G121" s="43">
        <v>140000</v>
      </c>
      <c r="H121" s="440">
        <v>0</v>
      </c>
      <c r="I121" s="440">
        <v>0</v>
      </c>
      <c r="J121" s="440">
        <v>0</v>
      </c>
      <c r="K121" s="47">
        <f t="shared" si="11"/>
        <v>140000</v>
      </c>
      <c r="L121" s="440">
        <v>0</v>
      </c>
      <c r="M121" s="1346">
        <v>0</v>
      </c>
      <c r="N121" s="1346">
        <v>0</v>
      </c>
      <c r="O121" s="1346">
        <v>0</v>
      </c>
      <c r="P121" s="1115">
        <v>0</v>
      </c>
      <c r="Q121" s="1115">
        <v>0</v>
      </c>
      <c r="R121" s="702" t="s">
        <v>594</v>
      </c>
      <c r="S121" s="40"/>
      <c r="T121" s="40"/>
      <c r="U121" s="1416">
        <v>1</v>
      </c>
      <c r="V121" s="1416">
        <v>1.1000000000000001</v>
      </c>
      <c r="W121" s="1416" t="s">
        <v>95</v>
      </c>
      <c r="X121" s="40" t="s">
        <v>211</v>
      </c>
      <c r="Y121" s="415" t="s">
        <v>1961</v>
      </c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</row>
    <row r="122" spans="1:36" s="208" customFormat="1" ht="46.5">
      <c r="A122" s="33"/>
      <c r="B122" s="34"/>
      <c r="C122" s="582">
        <v>91</v>
      </c>
      <c r="D122" s="498">
        <v>10</v>
      </c>
      <c r="E122" s="454" t="s">
        <v>2790</v>
      </c>
      <c r="F122" s="440">
        <v>0</v>
      </c>
      <c r="G122" s="46">
        <v>434000</v>
      </c>
      <c r="H122" s="440">
        <v>0</v>
      </c>
      <c r="I122" s="440">
        <v>0</v>
      </c>
      <c r="J122" s="440">
        <v>0</v>
      </c>
      <c r="K122" s="47">
        <f t="shared" si="11"/>
        <v>434000</v>
      </c>
      <c r="L122" s="440">
        <v>0</v>
      </c>
      <c r="M122" s="1346">
        <v>0</v>
      </c>
      <c r="N122" s="1346">
        <v>0</v>
      </c>
      <c r="O122" s="1346">
        <v>0</v>
      </c>
      <c r="P122" s="1115">
        <v>0</v>
      </c>
      <c r="Q122" s="1115">
        <v>0</v>
      </c>
      <c r="R122" s="702" t="s">
        <v>594</v>
      </c>
      <c r="S122" s="40"/>
      <c r="T122" s="40"/>
      <c r="U122" s="1416">
        <v>1</v>
      </c>
      <c r="V122" s="1416">
        <v>1.1000000000000001</v>
      </c>
      <c r="W122" s="1416" t="s">
        <v>95</v>
      </c>
      <c r="X122" s="40" t="s">
        <v>211</v>
      </c>
      <c r="Y122" s="415" t="s">
        <v>1961</v>
      </c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</row>
    <row r="123" spans="1:36" s="208" customFormat="1" ht="46.5">
      <c r="A123" s="33"/>
      <c r="B123" s="34"/>
      <c r="C123" s="582">
        <v>92</v>
      </c>
      <c r="D123" s="498">
        <v>11</v>
      </c>
      <c r="E123" s="786" t="s">
        <v>3157</v>
      </c>
      <c r="F123" s="440">
        <v>0</v>
      </c>
      <c r="G123" s="43">
        <v>268300</v>
      </c>
      <c r="H123" s="440">
        <v>0</v>
      </c>
      <c r="I123" s="440">
        <v>0</v>
      </c>
      <c r="J123" s="440">
        <v>0</v>
      </c>
      <c r="K123" s="47">
        <f t="shared" si="11"/>
        <v>268300</v>
      </c>
      <c r="L123" s="440">
        <v>0</v>
      </c>
      <c r="M123" s="1346">
        <v>0</v>
      </c>
      <c r="N123" s="1346">
        <v>0</v>
      </c>
      <c r="O123" s="1346">
        <v>0</v>
      </c>
      <c r="P123" s="1115">
        <v>0</v>
      </c>
      <c r="Q123" s="1115">
        <v>0</v>
      </c>
      <c r="R123" s="702" t="s">
        <v>594</v>
      </c>
      <c r="S123" s="40"/>
      <c r="T123" s="40"/>
      <c r="U123" s="1416">
        <v>1</v>
      </c>
      <c r="V123" s="1416">
        <v>1.1000000000000001</v>
      </c>
      <c r="W123" s="1416" t="s">
        <v>95</v>
      </c>
      <c r="X123" s="40" t="s">
        <v>211</v>
      </c>
      <c r="Y123" s="415" t="s">
        <v>1961</v>
      </c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</row>
    <row r="124" spans="1:36" s="208" customFormat="1" ht="46.5">
      <c r="A124" s="33"/>
      <c r="B124" s="34"/>
      <c r="C124" s="582">
        <v>93</v>
      </c>
      <c r="D124" s="498">
        <v>12</v>
      </c>
      <c r="E124" s="389" t="s">
        <v>2791</v>
      </c>
      <c r="F124" s="147">
        <v>25000</v>
      </c>
      <c r="G124" s="440">
        <v>0</v>
      </c>
      <c r="H124" s="440">
        <v>0</v>
      </c>
      <c r="I124" s="440">
        <v>0</v>
      </c>
      <c r="J124" s="440">
        <v>0</v>
      </c>
      <c r="K124" s="47">
        <f t="shared" si="11"/>
        <v>25000</v>
      </c>
      <c r="L124" s="440">
        <v>0</v>
      </c>
      <c r="M124" s="1346">
        <v>0</v>
      </c>
      <c r="N124" s="1346">
        <v>0</v>
      </c>
      <c r="O124" s="1346">
        <v>0</v>
      </c>
      <c r="P124" s="1115">
        <v>0</v>
      </c>
      <c r="Q124" s="1115">
        <v>0</v>
      </c>
      <c r="R124" s="702" t="s">
        <v>594</v>
      </c>
      <c r="S124" s="40"/>
      <c r="T124" s="40"/>
      <c r="U124" s="1416">
        <v>1</v>
      </c>
      <c r="V124" s="1416">
        <v>1.1000000000000001</v>
      </c>
      <c r="W124" s="1416" t="s">
        <v>95</v>
      </c>
      <c r="X124" s="40" t="s">
        <v>211</v>
      </c>
      <c r="Y124" s="415" t="s">
        <v>1961</v>
      </c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</row>
    <row r="125" spans="1:36" s="208" customFormat="1" ht="46.5">
      <c r="A125" s="33"/>
      <c r="B125" s="34"/>
      <c r="C125" s="582">
        <v>94</v>
      </c>
      <c r="D125" s="498">
        <v>13</v>
      </c>
      <c r="E125" s="389" t="s">
        <v>2792</v>
      </c>
      <c r="F125" s="147">
        <v>25000</v>
      </c>
      <c r="G125" s="440">
        <v>0</v>
      </c>
      <c r="H125" s="440">
        <v>0</v>
      </c>
      <c r="I125" s="440">
        <v>0</v>
      </c>
      <c r="J125" s="440">
        <v>0</v>
      </c>
      <c r="K125" s="47">
        <f t="shared" si="11"/>
        <v>25000</v>
      </c>
      <c r="L125" s="440">
        <v>0</v>
      </c>
      <c r="M125" s="1346">
        <v>0</v>
      </c>
      <c r="N125" s="1346">
        <v>0</v>
      </c>
      <c r="O125" s="1346">
        <v>0</v>
      </c>
      <c r="P125" s="1115">
        <v>0</v>
      </c>
      <c r="Q125" s="1115">
        <v>0</v>
      </c>
      <c r="R125" s="702" t="s">
        <v>594</v>
      </c>
      <c r="S125" s="40"/>
      <c r="T125" s="40"/>
      <c r="U125" s="1416">
        <v>1</v>
      </c>
      <c r="V125" s="1416">
        <v>1.1000000000000001</v>
      </c>
      <c r="W125" s="1416" t="s">
        <v>95</v>
      </c>
      <c r="X125" s="40" t="s">
        <v>211</v>
      </c>
      <c r="Y125" s="415" t="s">
        <v>1961</v>
      </c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</row>
    <row r="126" spans="1:36" s="208" customFormat="1" ht="46.5">
      <c r="A126" s="33"/>
      <c r="B126" s="34"/>
      <c r="C126" s="582">
        <v>95</v>
      </c>
      <c r="D126" s="492">
        <v>3</v>
      </c>
      <c r="E126" s="478" t="s">
        <v>2794</v>
      </c>
      <c r="F126" s="147">
        <v>15000</v>
      </c>
      <c r="G126" s="440">
        <v>0</v>
      </c>
      <c r="H126" s="440">
        <v>0</v>
      </c>
      <c r="I126" s="440">
        <v>0</v>
      </c>
      <c r="J126" s="440">
        <v>0</v>
      </c>
      <c r="K126" s="47">
        <f t="shared" si="11"/>
        <v>15000</v>
      </c>
      <c r="L126" s="440">
        <v>0</v>
      </c>
      <c r="M126" s="1346">
        <v>0</v>
      </c>
      <c r="N126" s="1346">
        <v>0</v>
      </c>
      <c r="O126" s="1346">
        <v>0</v>
      </c>
      <c r="P126" s="1115">
        <v>0</v>
      </c>
      <c r="Q126" s="1115">
        <v>0</v>
      </c>
      <c r="R126" s="702" t="s">
        <v>594</v>
      </c>
      <c r="S126" s="40"/>
      <c r="T126" s="40"/>
      <c r="U126" s="1416">
        <v>1</v>
      </c>
      <c r="V126" s="1416">
        <v>1.1000000000000001</v>
      </c>
      <c r="W126" s="1416" t="s">
        <v>95</v>
      </c>
      <c r="X126" s="40" t="s">
        <v>211</v>
      </c>
      <c r="Y126" s="415" t="s">
        <v>1961</v>
      </c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</row>
    <row r="127" spans="1:36" s="208" customFormat="1" ht="46.5">
      <c r="A127" s="33"/>
      <c r="B127" s="34"/>
      <c r="C127" s="582">
        <v>96</v>
      </c>
      <c r="D127" s="498">
        <v>7</v>
      </c>
      <c r="E127" s="482" t="s">
        <v>2809</v>
      </c>
      <c r="F127" s="71">
        <v>30000</v>
      </c>
      <c r="G127" s="440">
        <v>0</v>
      </c>
      <c r="H127" s="70">
        <v>0</v>
      </c>
      <c r="I127" s="70">
        <v>0</v>
      </c>
      <c r="J127" s="70">
        <v>0</v>
      </c>
      <c r="K127" s="70">
        <f t="shared" si="11"/>
        <v>30000</v>
      </c>
      <c r="L127" s="440">
        <v>0</v>
      </c>
      <c r="M127" s="1346">
        <v>0</v>
      </c>
      <c r="N127" s="1346">
        <v>0</v>
      </c>
      <c r="O127" s="1346">
        <v>0</v>
      </c>
      <c r="P127" s="1115">
        <v>0</v>
      </c>
      <c r="Q127" s="1115">
        <v>0</v>
      </c>
      <c r="R127" s="702" t="s">
        <v>594</v>
      </c>
      <c r="S127" s="65" t="s">
        <v>2810</v>
      </c>
      <c r="T127" s="65" t="s">
        <v>2811</v>
      </c>
      <c r="U127" s="1416">
        <v>1</v>
      </c>
      <c r="V127" s="1416">
        <v>1.1000000000000001</v>
      </c>
      <c r="W127" s="1416" t="s">
        <v>95</v>
      </c>
      <c r="X127" s="40" t="s">
        <v>180</v>
      </c>
      <c r="Y127" s="416" t="s">
        <v>1245</v>
      </c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207"/>
      <c r="AJ127" s="207"/>
    </row>
    <row r="128" spans="1:36" s="213" customFormat="1" ht="46.5">
      <c r="A128" s="55"/>
      <c r="B128" s="56"/>
      <c r="C128" s="582">
        <v>97</v>
      </c>
      <c r="D128" s="498">
        <v>2</v>
      </c>
      <c r="E128" s="482" t="s">
        <v>2677</v>
      </c>
      <c r="F128" s="440">
        <v>0</v>
      </c>
      <c r="G128" s="46">
        <v>223600</v>
      </c>
      <c r="H128" s="440">
        <v>0</v>
      </c>
      <c r="I128" s="440">
        <v>0</v>
      </c>
      <c r="J128" s="440">
        <v>0</v>
      </c>
      <c r="K128" s="125">
        <v>223600</v>
      </c>
      <c r="L128" s="440">
        <v>0</v>
      </c>
      <c r="M128" s="1346">
        <v>0</v>
      </c>
      <c r="N128" s="1346">
        <v>0</v>
      </c>
      <c r="O128" s="1346">
        <v>0</v>
      </c>
      <c r="P128" s="1115">
        <v>0</v>
      </c>
      <c r="Q128" s="1115">
        <v>0</v>
      </c>
      <c r="R128" s="702" t="s">
        <v>477</v>
      </c>
      <c r="S128" s="416"/>
      <c r="T128" s="702"/>
      <c r="U128" s="1416">
        <v>1</v>
      </c>
      <c r="V128" s="1416">
        <v>1.1000000000000001</v>
      </c>
      <c r="W128" s="1416" t="s">
        <v>95</v>
      </c>
      <c r="X128" s="702" t="s">
        <v>211</v>
      </c>
      <c r="Y128" s="416" t="s">
        <v>2555</v>
      </c>
      <c r="AA128" s="212"/>
      <c r="AB128" s="212"/>
      <c r="AC128" s="212"/>
      <c r="AD128" s="212"/>
      <c r="AE128" s="212"/>
      <c r="AF128" s="212"/>
      <c r="AG128" s="212"/>
    </row>
    <row r="129" spans="1:36" s="213" customFormat="1" ht="46.5">
      <c r="A129" s="55"/>
      <c r="B129" s="56"/>
      <c r="C129" s="582">
        <v>98</v>
      </c>
      <c r="D129" s="498">
        <v>3</v>
      </c>
      <c r="E129" s="482" t="s">
        <v>3872</v>
      </c>
      <c r="F129" s="440">
        <v>0</v>
      </c>
      <c r="G129" s="46">
        <v>268300</v>
      </c>
      <c r="H129" s="440">
        <v>0</v>
      </c>
      <c r="I129" s="440">
        <v>0</v>
      </c>
      <c r="J129" s="440">
        <v>0</v>
      </c>
      <c r="K129" s="125">
        <v>268300</v>
      </c>
      <c r="L129" s="440">
        <v>0</v>
      </c>
      <c r="M129" s="1346">
        <v>0</v>
      </c>
      <c r="N129" s="1346">
        <v>0</v>
      </c>
      <c r="O129" s="1346">
        <v>0</v>
      </c>
      <c r="P129" s="1115">
        <v>0</v>
      </c>
      <c r="Q129" s="1115">
        <v>0</v>
      </c>
      <c r="R129" s="702" t="s">
        <v>477</v>
      </c>
      <c r="S129" s="416"/>
      <c r="T129" s="702"/>
      <c r="U129" s="1416">
        <v>1</v>
      </c>
      <c r="V129" s="1416">
        <v>1.1000000000000001</v>
      </c>
      <c r="W129" s="1416" t="s">
        <v>95</v>
      </c>
      <c r="X129" s="702" t="s">
        <v>211</v>
      </c>
      <c r="Y129" s="416" t="s">
        <v>2555</v>
      </c>
      <c r="AA129" s="212"/>
      <c r="AB129" s="212"/>
      <c r="AC129" s="212"/>
      <c r="AD129" s="212"/>
      <c r="AE129" s="212"/>
      <c r="AF129" s="212"/>
      <c r="AG129" s="212"/>
    </row>
    <row r="130" spans="1:36" s="213" customFormat="1" ht="46.5">
      <c r="A130" s="55"/>
      <c r="B130" s="56"/>
      <c r="C130" s="582">
        <v>99</v>
      </c>
      <c r="D130" s="498">
        <v>4</v>
      </c>
      <c r="E130" s="389" t="s">
        <v>2678</v>
      </c>
      <c r="F130" s="147">
        <v>24960</v>
      </c>
      <c r="G130" s="440">
        <v>0</v>
      </c>
      <c r="H130" s="440">
        <v>0</v>
      </c>
      <c r="I130" s="440">
        <v>0</v>
      </c>
      <c r="J130" s="440">
        <v>0</v>
      </c>
      <c r="K130" s="125">
        <v>24960</v>
      </c>
      <c r="L130" s="440">
        <v>0</v>
      </c>
      <c r="M130" s="1346">
        <v>0</v>
      </c>
      <c r="N130" s="1346">
        <v>0</v>
      </c>
      <c r="O130" s="1346">
        <v>0</v>
      </c>
      <c r="P130" s="1115">
        <v>0</v>
      </c>
      <c r="Q130" s="1115">
        <v>0</v>
      </c>
      <c r="R130" s="702" t="s">
        <v>477</v>
      </c>
      <c r="S130" s="416"/>
      <c r="T130" s="702"/>
      <c r="U130" s="1416">
        <v>1</v>
      </c>
      <c r="V130" s="1416">
        <v>1.1000000000000001</v>
      </c>
      <c r="W130" s="1416" t="s">
        <v>95</v>
      </c>
      <c r="X130" s="702" t="s">
        <v>211</v>
      </c>
      <c r="Y130" s="416" t="s">
        <v>2555</v>
      </c>
      <c r="AA130" s="212"/>
      <c r="AB130" s="212"/>
      <c r="AC130" s="212"/>
      <c r="AD130" s="212"/>
      <c r="AE130" s="212"/>
      <c r="AF130" s="212"/>
      <c r="AG130" s="212"/>
    </row>
    <row r="131" spans="1:36" s="213" customFormat="1" ht="46.5">
      <c r="A131" s="244"/>
      <c r="B131" s="245"/>
      <c r="C131" s="582">
        <v>100</v>
      </c>
      <c r="D131" s="532">
        <v>6</v>
      </c>
      <c r="E131" s="524" t="s">
        <v>2680</v>
      </c>
      <c r="F131" s="336">
        <v>20000</v>
      </c>
      <c r="G131" s="440">
        <v>0</v>
      </c>
      <c r="H131" s="440">
        <v>0</v>
      </c>
      <c r="I131" s="440">
        <v>0</v>
      </c>
      <c r="J131" s="440">
        <v>0</v>
      </c>
      <c r="K131" s="1113">
        <v>20000</v>
      </c>
      <c r="L131" s="316"/>
      <c r="M131" s="1346">
        <v>0</v>
      </c>
      <c r="N131" s="1346">
        <v>0</v>
      </c>
      <c r="O131" s="1346">
        <v>0</v>
      </c>
      <c r="P131" s="1115">
        <v>0</v>
      </c>
      <c r="Q131" s="1115">
        <v>0</v>
      </c>
      <c r="R131" s="1038" t="s">
        <v>477</v>
      </c>
      <c r="S131" s="1267"/>
      <c r="T131" s="1038"/>
      <c r="U131" s="1416">
        <v>1</v>
      </c>
      <c r="V131" s="1416">
        <v>1.1000000000000001</v>
      </c>
      <c r="W131" s="1416" t="s">
        <v>95</v>
      </c>
      <c r="X131" s="1526" t="s">
        <v>211</v>
      </c>
      <c r="Y131" s="416" t="s">
        <v>2555</v>
      </c>
      <c r="AA131" s="212"/>
      <c r="AB131" s="212"/>
      <c r="AC131" s="212"/>
      <c r="AD131" s="212"/>
      <c r="AE131" s="212"/>
      <c r="AF131" s="212"/>
      <c r="AG131" s="212"/>
    </row>
    <row r="132" spans="1:36" s="208" customFormat="1" ht="46.5">
      <c r="A132" s="55"/>
      <c r="B132" s="56"/>
      <c r="C132" s="582">
        <v>101</v>
      </c>
      <c r="D132" s="492">
        <v>1</v>
      </c>
      <c r="E132" s="531" t="s">
        <v>3164</v>
      </c>
      <c r="F132" s="440">
        <v>0</v>
      </c>
      <c r="G132" s="43">
        <v>210200</v>
      </c>
      <c r="H132" s="440">
        <v>0</v>
      </c>
      <c r="I132" s="440">
        <v>0</v>
      </c>
      <c r="J132" s="440">
        <v>0</v>
      </c>
      <c r="K132" s="1338">
        <f t="shared" ref="K132:K137" si="12">SUM(F132,G132,H132,I132,J132)</f>
        <v>210200</v>
      </c>
      <c r="L132" s="164" t="s">
        <v>525</v>
      </c>
      <c r="M132" s="164" t="s">
        <v>525</v>
      </c>
      <c r="N132" s="164" t="s">
        <v>525</v>
      </c>
      <c r="O132" s="164" t="s">
        <v>525</v>
      </c>
      <c r="P132" s="1339" t="s">
        <v>525</v>
      </c>
      <c r="Q132" s="1339" t="s">
        <v>525</v>
      </c>
      <c r="R132" s="1089" t="s">
        <v>477</v>
      </c>
      <c r="S132" s="1089" t="s">
        <v>525</v>
      </c>
      <c r="T132" s="702" t="s">
        <v>759</v>
      </c>
      <c r="U132" s="1416">
        <v>1</v>
      </c>
      <c r="V132" s="1416">
        <v>1.1000000000000001</v>
      </c>
      <c r="W132" s="1416" t="s">
        <v>95</v>
      </c>
      <c r="X132" s="40" t="s">
        <v>180</v>
      </c>
      <c r="Y132" s="416" t="s">
        <v>3388</v>
      </c>
      <c r="Z132" s="48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</row>
    <row r="133" spans="1:36" s="208" customFormat="1">
      <c r="A133" s="55"/>
      <c r="B133" s="56"/>
      <c r="C133" s="582">
        <v>102</v>
      </c>
      <c r="D133" s="492">
        <v>2</v>
      </c>
      <c r="E133" s="531" t="s">
        <v>760</v>
      </c>
      <c r="F133" s="440">
        <v>0</v>
      </c>
      <c r="G133" s="43">
        <v>214700</v>
      </c>
      <c r="H133" s="440">
        <v>0</v>
      </c>
      <c r="I133" s="440">
        <v>0</v>
      </c>
      <c r="J133" s="440">
        <v>0</v>
      </c>
      <c r="K133" s="1338">
        <f t="shared" si="12"/>
        <v>214700</v>
      </c>
      <c r="L133" s="164" t="s">
        <v>525</v>
      </c>
      <c r="M133" s="164" t="s">
        <v>525</v>
      </c>
      <c r="N133" s="164" t="s">
        <v>525</v>
      </c>
      <c r="O133" s="164" t="s">
        <v>525</v>
      </c>
      <c r="P133" s="1339" t="s">
        <v>525</v>
      </c>
      <c r="Q133" s="1339" t="s">
        <v>525</v>
      </c>
      <c r="R133" s="1089" t="s">
        <v>477</v>
      </c>
      <c r="S133" s="1089" t="s">
        <v>525</v>
      </c>
      <c r="T133" s="702" t="s">
        <v>761</v>
      </c>
      <c r="U133" s="1416">
        <v>1</v>
      </c>
      <c r="V133" s="1416">
        <v>1.1000000000000001</v>
      </c>
      <c r="W133" s="1416" t="s">
        <v>95</v>
      </c>
      <c r="X133" s="40" t="s">
        <v>180</v>
      </c>
      <c r="Y133" s="416" t="s">
        <v>3388</v>
      </c>
      <c r="Z133" s="48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</row>
    <row r="134" spans="1:36" s="208" customFormat="1" ht="46.5">
      <c r="A134" s="55"/>
      <c r="B134" s="56"/>
      <c r="C134" s="582">
        <v>103</v>
      </c>
      <c r="D134" s="492">
        <v>4</v>
      </c>
      <c r="E134" s="389" t="s">
        <v>3165</v>
      </c>
      <c r="F134" s="37">
        <v>30000</v>
      </c>
      <c r="G134" s="440">
        <v>0</v>
      </c>
      <c r="H134" s="440">
        <v>0</v>
      </c>
      <c r="I134" s="440">
        <v>0</v>
      </c>
      <c r="J134" s="440">
        <v>0</v>
      </c>
      <c r="K134" s="1338">
        <f t="shared" si="12"/>
        <v>30000</v>
      </c>
      <c r="L134" s="164" t="s">
        <v>525</v>
      </c>
      <c r="M134" s="164" t="s">
        <v>525</v>
      </c>
      <c r="N134" s="164" t="s">
        <v>525</v>
      </c>
      <c r="O134" s="164" t="s">
        <v>525</v>
      </c>
      <c r="P134" s="1339" t="s">
        <v>525</v>
      </c>
      <c r="Q134" s="1339" t="s">
        <v>525</v>
      </c>
      <c r="R134" s="1089" t="s">
        <v>477</v>
      </c>
      <c r="S134" s="1089" t="s">
        <v>525</v>
      </c>
      <c r="T134" s="702" t="s">
        <v>764</v>
      </c>
      <c r="U134" s="1416">
        <v>1</v>
      </c>
      <c r="V134" s="1416">
        <v>1.1000000000000001</v>
      </c>
      <c r="W134" s="1416" t="s">
        <v>95</v>
      </c>
      <c r="X134" s="40" t="s">
        <v>180</v>
      </c>
      <c r="Y134" s="416" t="s">
        <v>3388</v>
      </c>
      <c r="Z134" s="48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</row>
    <row r="135" spans="1:36" s="208" customFormat="1" ht="46.5">
      <c r="A135" s="55"/>
      <c r="B135" s="56"/>
      <c r="C135" s="582">
        <v>104</v>
      </c>
      <c r="D135" s="492">
        <v>5</v>
      </c>
      <c r="E135" s="389" t="s">
        <v>3166</v>
      </c>
      <c r="F135" s="37">
        <v>30000</v>
      </c>
      <c r="G135" s="440">
        <v>0</v>
      </c>
      <c r="H135" s="440">
        <v>0</v>
      </c>
      <c r="I135" s="440">
        <v>0</v>
      </c>
      <c r="J135" s="440">
        <v>0</v>
      </c>
      <c r="K135" s="1338">
        <f t="shared" si="12"/>
        <v>30000</v>
      </c>
      <c r="L135" s="164" t="s">
        <v>525</v>
      </c>
      <c r="M135" s="164" t="s">
        <v>525</v>
      </c>
      <c r="N135" s="164" t="s">
        <v>525</v>
      </c>
      <c r="O135" s="164" t="s">
        <v>525</v>
      </c>
      <c r="P135" s="1339" t="s">
        <v>525</v>
      </c>
      <c r="Q135" s="1339" t="s">
        <v>525</v>
      </c>
      <c r="R135" s="1089" t="s">
        <v>477</v>
      </c>
      <c r="S135" s="1089" t="s">
        <v>525</v>
      </c>
      <c r="T135" s="702" t="s">
        <v>765</v>
      </c>
      <c r="U135" s="1416">
        <v>1</v>
      </c>
      <c r="V135" s="1416">
        <v>1.1000000000000001</v>
      </c>
      <c r="W135" s="1416" t="s">
        <v>95</v>
      </c>
      <c r="X135" s="40" t="s">
        <v>180</v>
      </c>
      <c r="Y135" s="416" t="s">
        <v>3388</v>
      </c>
      <c r="Z135" s="48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</row>
    <row r="136" spans="1:36" s="208" customFormat="1" ht="46.5">
      <c r="A136" s="55"/>
      <c r="B136" s="56"/>
      <c r="C136" s="582">
        <v>105</v>
      </c>
      <c r="D136" s="492">
        <v>6</v>
      </c>
      <c r="E136" s="389" t="s">
        <v>766</v>
      </c>
      <c r="F136" s="37">
        <v>30000</v>
      </c>
      <c r="G136" s="440">
        <v>0</v>
      </c>
      <c r="H136" s="440">
        <v>0</v>
      </c>
      <c r="I136" s="440">
        <v>0</v>
      </c>
      <c r="J136" s="440">
        <v>0</v>
      </c>
      <c r="K136" s="1338">
        <f t="shared" si="12"/>
        <v>30000</v>
      </c>
      <c r="L136" s="164" t="s">
        <v>525</v>
      </c>
      <c r="M136" s="164" t="s">
        <v>525</v>
      </c>
      <c r="N136" s="164" t="s">
        <v>525</v>
      </c>
      <c r="O136" s="164" t="s">
        <v>525</v>
      </c>
      <c r="P136" s="1339" t="s">
        <v>525</v>
      </c>
      <c r="Q136" s="1339" t="s">
        <v>525</v>
      </c>
      <c r="R136" s="1089" t="s">
        <v>477</v>
      </c>
      <c r="S136" s="1089" t="s">
        <v>525</v>
      </c>
      <c r="T136" s="702" t="s">
        <v>767</v>
      </c>
      <c r="U136" s="1416">
        <v>1</v>
      </c>
      <c r="V136" s="1416">
        <v>1.1000000000000001</v>
      </c>
      <c r="W136" s="1416" t="s">
        <v>95</v>
      </c>
      <c r="X136" s="40" t="s">
        <v>180</v>
      </c>
      <c r="Y136" s="416" t="s">
        <v>3388</v>
      </c>
      <c r="Z136" s="48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</row>
    <row r="137" spans="1:36" s="208" customFormat="1" ht="46.5">
      <c r="A137" s="55"/>
      <c r="B137" s="56"/>
      <c r="C137" s="582">
        <v>106</v>
      </c>
      <c r="D137" s="498">
        <v>1</v>
      </c>
      <c r="E137" s="482" t="s">
        <v>771</v>
      </c>
      <c r="F137" s="440">
        <v>0</v>
      </c>
      <c r="G137" s="43">
        <v>304000</v>
      </c>
      <c r="H137" s="440">
        <v>0</v>
      </c>
      <c r="I137" s="440">
        <v>0</v>
      </c>
      <c r="J137" s="440">
        <v>0</v>
      </c>
      <c r="K137" s="1338">
        <f t="shared" si="12"/>
        <v>304000</v>
      </c>
      <c r="L137" s="164" t="s">
        <v>525</v>
      </c>
      <c r="M137" s="164" t="s">
        <v>525</v>
      </c>
      <c r="N137" s="164" t="s">
        <v>525</v>
      </c>
      <c r="O137" s="164" t="s">
        <v>525</v>
      </c>
      <c r="P137" s="1339" t="s">
        <v>525</v>
      </c>
      <c r="Q137" s="1339" t="s">
        <v>525</v>
      </c>
      <c r="R137" s="1089" t="s">
        <v>477</v>
      </c>
      <c r="S137" s="1089" t="s">
        <v>525</v>
      </c>
      <c r="T137" s="702" t="s">
        <v>772</v>
      </c>
      <c r="U137" s="1416">
        <v>1</v>
      </c>
      <c r="V137" s="1416">
        <v>1.1000000000000001</v>
      </c>
      <c r="W137" s="1416" t="s">
        <v>95</v>
      </c>
      <c r="X137" s="40" t="s">
        <v>773</v>
      </c>
      <c r="Y137" s="416" t="s">
        <v>3388</v>
      </c>
      <c r="Z137" s="48"/>
      <c r="AA137" s="48"/>
      <c r="AB137" s="207"/>
      <c r="AC137" s="207"/>
      <c r="AD137" s="207"/>
      <c r="AE137" s="207"/>
      <c r="AF137" s="207"/>
      <c r="AG137" s="207"/>
      <c r="AH137" s="207"/>
      <c r="AI137" s="207"/>
      <c r="AJ137" s="207"/>
    </row>
    <row r="138" spans="1:36" s="208" customFormat="1" ht="69.75">
      <c r="A138" s="55"/>
      <c r="B138" s="56"/>
      <c r="C138" s="582">
        <v>107</v>
      </c>
      <c r="D138" s="498">
        <v>6</v>
      </c>
      <c r="E138" s="454" t="s">
        <v>1123</v>
      </c>
      <c r="F138" s="71">
        <v>12500</v>
      </c>
      <c r="G138" s="444">
        <v>0</v>
      </c>
      <c r="H138" s="193">
        <v>0</v>
      </c>
      <c r="I138" s="193">
        <v>0</v>
      </c>
      <c r="J138" s="193">
        <v>0</v>
      </c>
      <c r="K138" s="110">
        <v>12500</v>
      </c>
      <c r="L138" s="110"/>
      <c r="M138" s="110"/>
      <c r="N138" s="110"/>
      <c r="O138" s="110"/>
      <c r="P138" s="1339" t="s">
        <v>525</v>
      </c>
      <c r="Q138" s="1339" t="s">
        <v>525</v>
      </c>
      <c r="R138" s="1089" t="s">
        <v>477</v>
      </c>
      <c r="S138" s="57" t="s">
        <v>1124</v>
      </c>
      <c r="T138" s="57" t="s">
        <v>1125</v>
      </c>
      <c r="U138" s="1416">
        <v>1</v>
      </c>
      <c r="V138" s="1416">
        <v>1.1000000000000001</v>
      </c>
      <c r="W138" s="1416" t="s">
        <v>95</v>
      </c>
      <c r="X138" s="57" t="s">
        <v>211</v>
      </c>
      <c r="Y138" s="415" t="s">
        <v>1078</v>
      </c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</row>
    <row r="139" spans="1:36" s="208" customFormat="1" ht="46.5">
      <c r="A139" s="55"/>
      <c r="B139" s="56"/>
      <c r="C139" s="582">
        <v>108</v>
      </c>
      <c r="D139" s="492">
        <v>5</v>
      </c>
      <c r="E139" s="478" t="s">
        <v>3168</v>
      </c>
      <c r="F139" s="37">
        <v>20000</v>
      </c>
      <c r="G139" s="440">
        <v>0</v>
      </c>
      <c r="H139" s="440">
        <v>0</v>
      </c>
      <c r="I139" s="440">
        <v>0</v>
      </c>
      <c r="J139" s="440">
        <v>0</v>
      </c>
      <c r="K139" s="47">
        <v>20000</v>
      </c>
      <c r="L139" s="440">
        <v>0</v>
      </c>
      <c r="M139" s="440">
        <v>0</v>
      </c>
      <c r="N139" s="440">
        <v>0</v>
      </c>
      <c r="O139" s="440">
        <v>0</v>
      </c>
      <c r="P139" s="1339" t="s">
        <v>525</v>
      </c>
      <c r="Q139" s="1339" t="s">
        <v>525</v>
      </c>
      <c r="R139" s="702" t="s">
        <v>2099</v>
      </c>
      <c r="S139" s="1342" t="s">
        <v>2106</v>
      </c>
      <c r="T139" s="1089" t="s">
        <v>2107</v>
      </c>
      <c r="U139" s="1416">
        <v>1</v>
      </c>
      <c r="V139" s="1416">
        <v>1.1000000000000001</v>
      </c>
      <c r="W139" s="1416" t="s">
        <v>95</v>
      </c>
      <c r="X139" s="40" t="s">
        <v>180</v>
      </c>
      <c r="Y139" s="416" t="s">
        <v>2097</v>
      </c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</row>
    <row r="140" spans="1:36" s="208" customFormat="1" ht="46.5">
      <c r="A140" s="55"/>
      <c r="B140" s="56"/>
      <c r="C140" s="582">
        <v>109</v>
      </c>
      <c r="D140" s="492">
        <v>3</v>
      </c>
      <c r="E140" s="389" t="s">
        <v>2112</v>
      </c>
      <c r="F140" s="37">
        <v>20000</v>
      </c>
      <c r="G140" s="440">
        <v>0</v>
      </c>
      <c r="H140" s="440">
        <v>0</v>
      </c>
      <c r="I140" s="440">
        <v>0</v>
      </c>
      <c r="J140" s="440">
        <v>0</v>
      </c>
      <c r="K140" s="47">
        <v>20000</v>
      </c>
      <c r="L140" s="440">
        <v>0</v>
      </c>
      <c r="M140" s="440">
        <v>0</v>
      </c>
      <c r="N140" s="440">
        <v>0</v>
      </c>
      <c r="O140" s="440">
        <v>0</v>
      </c>
      <c r="P140" s="1339" t="s">
        <v>525</v>
      </c>
      <c r="Q140" s="1339" t="s">
        <v>525</v>
      </c>
      <c r="R140" s="702" t="s">
        <v>2108</v>
      </c>
      <c r="S140" s="702" t="s">
        <v>2113</v>
      </c>
      <c r="T140" s="1089" t="s">
        <v>2114</v>
      </c>
      <c r="U140" s="1416">
        <v>1</v>
      </c>
      <c r="V140" s="1416">
        <v>1.1000000000000001</v>
      </c>
      <c r="W140" s="1416" t="s">
        <v>95</v>
      </c>
      <c r="X140" s="40" t="s">
        <v>211</v>
      </c>
      <c r="Y140" s="416" t="s">
        <v>2097</v>
      </c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</row>
    <row r="141" spans="1:36" s="208" customFormat="1" ht="46.5">
      <c r="A141" s="55"/>
      <c r="B141" s="56"/>
      <c r="C141" s="582">
        <v>110</v>
      </c>
      <c r="D141" s="492">
        <v>4</v>
      </c>
      <c r="E141" s="389" t="s">
        <v>2115</v>
      </c>
      <c r="F141" s="37">
        <v>20000</v>
      </c>
      <c r="G141" s="440">
        <v>0</v>
      </c>
      <c r="H141" s="440">
        <v>0</v>
      </c>
      <c r="I141" s="440">
        <v>0</v>
      </c>
      <c r="J141" s="440">
        <v>0</v>
      </c>
      <c r="K141" s="47">
        <v>20000</v>
      </c>
      <c r="L141" s="440">
        <v>0</v>
      </c>
      <c r="M141" s="440">
        <v>0</v>
      </c>
      <c r="N141" s="440">
        <v>0</v>
      </c>
      <c r="O141" s="440">
        <v>0</v>
      </c>
      <c r="P141" s="1339" t="s">
        <v>525</v>
      </c>
      <c r="Q141" s="1339" t="s">
        <v>525</v>
      </c>
      <c r="R141" s="702" t="s">
        <v>2108</v>
      </c>
      <c r="S141" s="1342" t="s">
        <v>2116</v>
      </c>
      <c r="T141" s="1089" t="s">
        <v>2117</v>
      </c>
      <c r="U141" s="1416">
        <v>1</v>
      </c>
      <c r="V141" s="1416">
        <v>1.1000000000000001</v>
      </c>
      <c r="W141" s="1416" t="s">
        <v>95</v>
      </c>
      <c r="X141" s="40" t="s">
        <v>211</v>
      </c>
      <c r="Y141" s="416" t="s">
        <v>2097</v>
      </c>
      <c r="Z141" s="48"/>
      <c r="AA141" s="48"/>
      <c r="AB141" s="207"/>
      <c r="AC141" s="207"/>
      <c r="AD141" s="207"/>
      <c r="AE141" s="207"/>
      <c r="AF141" s="207"/>
      <c r="AG141" s="207"/>
      <c r="AH141" s="207"/>
      <c r="AI141" s="207"/>
      <c r="AJ141" s="207"/>
    </row>
    <row r="142" spans="1:36" s="208" customFormat="1" ht="48.75" customHeight="1">
      <c r="A142" s="55"/>
      <c r="B142" s="56"/>
      <c r="C142" s="582">
        <v>111</v>
      </c>
      <c r="D142" s="522">
        <v>16</v>
      </c>
      <c r="E142" s="389" t="s">
        <v>260</v>
      </c>
      <c r="F142" s="37">
        <v>25000</v>
      </c>
      <c r="G142" s="430">
        <v>0</v>
      </c>
      <c r="H142" s="38">
        <v>0</v>
      </c>
      <c r="I142" s="38">
        <v>0</v>
      </c>
      <c r="J142" s="38">
        <v>0</v>
      </c>
      <c r="K142" s="266">
        <f t="shared" ref="K142" si="13">SUM(F142,G142,H142,I142,J142)</f>
        <v>25000</v>
      </c>
      <c r="L142" s="48"/>
      <c r="M142" s="161">
        <v>0</v>
      </c>
      <c r="N142" s="161">
        <v>0</v>
      </c>
      <c r="O142" s="161">
        <v>0</v>
      </c>
      <c r="P142" s="1339" t="s">
        <v>525</v>
      </c>
      <c r="Q142" s="1339" t="s">
        <v>525</v>
      </c>
      <c r="R142" s="50">
        <v>21763</v>
      </c>
      <c r="S142" s="702" t="s">
        <v>167</v>
      </c>
      <c r="T142" s="40" t="s">
        <v>168</v>
      </c>
      <c r="U142" s="1416">
        <v>1</v>
      </c>
      <c r="V142" s="1416">
        <v>1.1000000000000001</v>
      </c>
      <c r="W142" s="1416" t="s">
        <v>95</v>
      </c>
      <c r="X142" s="40" t="s">
        <v>211</v>
      </c>
      <c r="Y142" s="658" t="s">
        <v>863</v>
      </c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</row>
    <row r="143" spans="1:36" s="208" customFormat="1" ht="69.75">
      <c r="A143" s="33"/>
      <c r="B143" s="34"/>
      <c r="C143" s="582">
        <v>112</v>
      </c>
      <c r="D143" s="495">
        <v>15</v>
      </c>
      <c r="E143" s="389" t="s">
        <v>2892</v>
      </c>
      <c r="F143" s="147">
        <v>30000</v>
      </c>
      <c r="G143" s="183" t="s">
        <v>525</v>
      </c>
      <c r="H143" s="183" t="s">
        <v>525</v>
      </c>
      <c r="I143" s="183" t="s">
        <v>525</v>
      </c>
      <c r="J143" s="183" t="s">
        <v>525</v>
      </c>
      <c r="K143" s="808">
        <f>SUM(F143,G143,H143,I143,J143)</f>
        <v>30000</v>
      </c>
      <c r="L143" s="183" t="s">
        <v>525</v>
      </c>
      <c r="M143" s="183" t="s">
        <v>525</v>
      </c>
      <c r="N143" s="183" t="s">
        <v>525</v>
      </c>
      <c r="O143" s="183" t="s">
        <v>525</v>
      </c>
      <c r="P143" s="1339" t="s">
        <v>525</v>
      </c>
      <c r="Q143" s="1339" t="s">
        <v>525</v>
      </c>
      <c r="R143" s="702" t="s">
        <v>594</v>
      </c>
      <c r="S143" s="702" t="s">
        <v>527</v>
      </c>
      <c r="T143" s="702" t="s">
        <v>528</v>
      </c>
      <c r="U143" s="1416">
        <v>1</v>
      </c>
      <c r="V143" s="1416">
        <v>1.1000000000000001</v>
      </c>
      <c r="W143" s="1416" t="s">
        <v>95</v>
      </c>
      <c r="X143" s="702" t="s">
        <v>211</v>
      </c>
      <c r="Y143" s="416" t="s">
        <v>536</v>
      </c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</row>
    <row r="144" spans="1:36" s="225" customFormat="1">
      <c r="A144" s="323"/>
      <c r="B144" s="324"/>
      <c r="C144" s="294" t="s">
        <v>31</v>
      </c>
      <c r="D144" s="484" t="s">
        <v>98</v>
      </c>
      <c r="E144" s="485" t="s">
        <v>99</v>
      </c>
      <c r="F144" s="282">
        <f>SUM(F145)</f>
        <v>0</v>
      </c>
      <c r="G144" s="282">
        <f t="shared" ref="G144:K144" si="14">SUM(G145)</f>
        <v>170000</v>
      </c>
      <c r="H144" s="282">
        <f t="shared" si="14"/>
        <v>0</v>
      </c>
      <c r="I144" s="282">
        <f t="shared" si="14"/>
        <v>0</v>
      </c>
      <c r="J144" s="282">
        <f t="shared" si="14"/>
        <v>0</v>
      </c>
      <c r="K144" s="282">
        <f t="shared" si="14"/>
        <v>170000</v>
      </c>
      <c r="L144" s="282"/>
      <c r="M144" s="282"/>
      <c r="N144" s="282"/>
      <c r="O144" s="282"/>
      <c r="P144" s="319"/>
      <c r="Q144" s="319"/>
      <c r="R144" s="319"/>
      <c r="S144" s="319"/>
      <c r="T144" s="319"/>
      <c r="U144" s="773"/>
      <c r="V144" s="774"/>
      <c r="W144" s="775"/>
      <c r="X144" s="401"/>
      <c r="Y144" s="682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</row>
    <row r="145" spans="1:36" s="208" customFormat="1" ht="93">
      <c r="A145" s="241"/>
      <c r="B145" s="242"/>
      <c r="C145" s="645">
        <v>1</v>
      </c>
      <c r="D145" s="515">
        <v>4</v>
      </c>
      <c r="E145" s="518" t="s">
        <v>2291</v>
      </c>
      <c r="F145" s="772" t="s">
        <v>525</v>
      </c>
      <c r="G145" s="812">
        <v>170000</v>
      </c>
      <c r="H145" s="1038" t="s">
        <v>525</v>
      </c>
      <c r="I145" s="1038" t="s">
        <v>525</v>
      </c>
      <c r="J145" s="1038" t="s">
        <v>525</v>
      </c>
      <c r="K145" s="819">
        <f t="shared" ref="K145" si="15">SUM(F145,G145,H145,I145,J145)</f>
        <v>170000</v>
      </c>
      <c r="L145" s="1038" t="s">
        <v>525</v>
      </c>
      <c r="M145" s="669">
        <v>30</v>
      </c>
      <c r="N145" s="669">
        <v>60</v>
      </c>
      <c r="O145" s="670">
        <f t="shared" ref="O145" si="16">SUM(L145:N145)</f>
        <v>90</v>
      </c>
      <c r="P145" s="849" t="s">
        <v>3266</v>
      </c>
      <c r="Q145" s="850" t="s">
        <v>220</v>
      </c>
      <c r="R145" s="671" t="s">
        <v>3184</v>
      </c>
      <c r="S145" s="671" t="s">
        <v>2286</v>
      </c>
      <c r="T145" s="671" t="s">
        <v>2287</v>
      </c>
      <c r="U145" s="672">
        <v>1</v>
      </c>
      <c r="V145" s="673">
        <v>1.1000000000000001</v>
      </c>
      <c r="W145" s="672" t="s">
        <v>98</v>
      </c>
      <c r="X145" s="1524" t="s">
        <v>221</v>
      </c>
      <c r="Y145" s="1302" t="s">
        <v>2272</v>
      </c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</row>
    <row r="146" spans="1:36" s="211" customFormat="1" ht="47.25" customHeight="1">
      <c r="A146" s="566">
        <v>1.2</v>
      </c>
      <c r="B146" s="2026" t="s">
        <v>100</v>
      </c>
      <c r="C146" s="2027"/>
      <c r="D146" s="2043"/>
      <c r="E146" s="2043"/>
      <c r="F146" s="370">
        <f>SUM(F147)</f>
        <v>3213470</v>
      </c>
      <c r="G146" s="370">
        <f t="shared" ref="G146:K146" si="17">SUM(G147)</f>
        <v>27769600</v>
      </c>
      <c r="H146" s="370">
        <f t="shared" si="17"/>
        <v>402300</v>
      </c>
      <c r="I146" s="370">
        <f t="shared" si="17"/>
        <v>0</v>
      </c>
      <c r="J146" s="370">
        <f t="shared" si="17"/>
        <v>190000</v>
      </c>
      <c r="K146" s="807">
        <f t="shared" si="17"/>
        <v>31575370</v>
      </c>
      <c r="L146" s="370"/>
      <c r="M146" s="370"/>
      <c r="N146" s="370"/>
      <c r="O146" s="370"/>
      <c r="P146" s="397"/>
      <c r="Q146" s="397"/>
      <c r="R146" s="397"/>
      <c r="S146" s="397"/>
      <c r="T146" s="397"/>
      <c r="U146" s="676"/>
      <c r="V146" s="676"/>
      <c r="W146" s="676"/>
      <c r="X146" s="676"/>
      <c r="Y146" s="681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</row>
    <row r="147" spans="1:36" s="223" customFormat="1">
      <c r="A147" s="458"/>
      <c r="B147" s="459"/>
      <c r="C147" s="458" t="s">
        <v>101</v>
      </c>
      <c r="D147" s="554"/>
      <c r="E147" s="555"/>
      <c r="F147" s="356">
        <f>SUM(F148,F359,F369)</f>
        <v>3213470</v>
      </c>
      <c r="G147" s="356">
        <f>SUM(G148,G359,G369)</f>
        <v>27769600</v>
      </c>
      <c r="H147" s="356">
        <f t="shared" ref="H147:K147" si="18">SUM(H148,H359,H369)</f>
        <v>402300</v>
      </c>
      <c r="I147" s="356">
        <f t="shared" si="18"/>
        <v>0</v>
      </c>
      <c r="J147" s="356">
        <f t="shared" si="18"/>
        <v>190000</v>
      </c>
      <c r="K147" s="356">
        <f t="shared" si="18"/>
        <v>31575370</v>
      </c>
      <c r="L147" s="356"/>
      <c r="M147" s="356"/>
      <c r="N147" s="356"/>
      <c r="O147" s="356"/>
      <c r="P147" s="362"/>
      <c r="Q147" s="362"/>
      <c r="R147" s="362"/>
      <c r="S147" s="362"/>
      <c r="T147" s="362"/>
      <c r="U147" s="1343"/>
      <c r="V147" s="1185"/>
      <c r="W147" s="1344"/>
      <c r="X147" s="1345"/>
      <c r="Y147" s="643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22"/>
      <c r="AJ147" s="222"/>
    </row>
    <row r="148" spans="1:36" s="225" customFormat="1">
      <c r="A148" s="323"/>
      <c r="B148" s="324"/>
      <c r="C148" s="294" t="s">
        <v>20</v>
      </c>
      <c r="D148" s="484" t="s">
        <v>97</v>
      </c>
      <c r="E148" s="485" t="s">
        <v>102</v>
      </c>
      <c r="F148" s="282">
        <f>SUM(F149,F150,F151,F152,F153,F154,F158,F159,F160,F161,F162,F163,F164,F165,F166,F167,F168,F169,F170,F171,F172,F173,F174,F175,F176,F177,F178,F179,F180,F181,F182,F183,F184,F185,F186,F187,F188,F189,F190,F191,F192,F193,F194,F195,F196,F197,F198,F200,F201,F202,F203,F204,F205,F206,F207,F208,F209,F210,F211,F212,F213,F214,F215,F216,F217,F218,F219,F220,F221,F222,F223,F224,F225,F226,F227,F228,F229,F230,F231,F232,F233,F234,F235,F236,F237,F238,F239,F240,F241,F242,F243,F244,F245,F246,F247,F248,F249,F250,F251,F252,F253,F254,F255,F256,F257,F258,F259,F260,F261,F262,F263,F264,F265,F266,F267,F268,F269,F270,F271,F272,F273,F274,F275,F276,F277,F278,F279,F280,F281,F282,F283,F284,F285,F286,F287,F288,F289,F290,F291,F292,F293,F294,F296,F297,F298,F299,F300,F301,F302,F303,F304,F305,F306,F307,F308,F309,F310,F311,F312,F313,F314,F315,F316,F317,F318,F319,F320,F321,F322,F323,F324,F325,F326,F327,F328,F329,F330,F331,F332,F333,F334,F335,F336,F337,F338,F339,F340,F341,F342,F343,F344,F345,F346,F347,F348,F349,F350,F351,F352,F353,F354,F355,F356,F357,F358)</f>
        <v>2763470</v>
      </c>
      <c r="G148" s="282">
        <f t="shared" ref="G148:K148" si="19">SUM(G149,G150,G151,G152,G153,G154,G158,G159,G160,G161,G162,G163,G164,G165,G166,G167,G168,G169,G170,G171,G172,G173,G174,G175,G176,G177,G178,G179,G180,G181,G182,G183,G184,G185,G186,G187,G188,G189,G190,G191,G192,G193,G194,G195,G196,G197,G198,G200,G201,G202,G203,G204,G205,G206,G207,G208,G209,G210,G211,G212,G213,G214,G215,G216,G217,G218,G219,G220,G221,G222,G223,G224,G225,G226,G227,G228,G229,G230,G231,G232,G233,G234,G235,G236,G237,G238,G239,G240,G241,G242,G243,G244,G245,G246,G247,G248,G249,G250,G251,G252,G253,G254,G255,G256,G257,G258,G259,G260,G261,G262,G263,G264,G265,G266,G267,G268,G269,G270,G271,G272,G273,G274,G275,G276,G277,G278,G279,G280,G281,G282,G283,G284,G285,G286,G287,G288,G289,G290,G291,G292,G293,G294,G296,G297,G298,G299,G300,G301,G302,G303,G304,G305,G306,G307,G308,G309,G310,G311,G312,G313,G314,G315,G316,G317,G318,G319,G320,G321,G322,G323,G324,G325,G326,G327,G328,G329,G330,G331,G332,G333,G334,G335,G336,G337,G338,G339,G340,G341,G342,G343,G344,G345,G346,G347,G348,G349,G350,G351,G352,G353,G354,G355,G356,G357,G358)</f>
        <v>25889600</v>
      </c>
      <c r="H148" s="282">
        <f t="shared" si="19"/>
        <v>0</v>
      </c>
      <c r="I148" s="282">
        <f t="shared" si="19"/>
        <v>0</v>
      </c>
      <c r="J148" s="282">
        <f t="shared" si="19"/>
        <v>30000</v>
      </c>
      <c r="K148" s="282">
        <f t="shared" si="19"/>
        <v>28683070</v>
      </c>
      <c r="L148" s="282"/>
      <c r="M148" s="282"/>
      <c r="N148" s="282"/>
      <c r="O148" s="282"/>
      <c r="P148" s="319"/>
      <c r="Q148" s="319"/>
      <c r="R148" s="319"/>
      <c r="S148" s="319"/>
      <c r="T148" s="319"/>
      <c r="U148" s="773"/>
      <c r="V148" s="774"/>
      <c r="W148" s="775"/>
      <c r="X148" s="401"/>
      <c r="Y148" s="682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/>
      <c r="AJ148" s="224"/>
    </row>
    <row r="149" spans="1:36" s="208" customFormat="1" ht="46.5">
      <c r="A149" s="55"/>
      <c r="B149" s="56"/>
      <c r="C149" s="582">
        <v>1</v>
      </c>
      <c r="D149" s="522">
        <v>21</v>
      </c>
      <c r="E149" s="389" t="s">
        <v>248</v>
      </c>
      <c r="F149" s="37">
        <v>25000</v>
      </c>
      <c r="G149" s="430">
        <v>0</v>
      </c>
      <c r="H149" s="38">
        <v>0</v>
      </c>
      <c r="I149" s="38">
        <v>0</v>
      </c>
      <c r="J149" s="38">
        <v>0</v>
      </c>
      <c r="K149" s="47">
        <f t="shared" ref="K149:K165" si="20">SUM(F149,G149,H149,I149,J149)</f>
        <v>25000</v>
      </c>
      <c r="L149" s="54">
        <v>0</v>
      </c>
      <c r="M149" s="54">
        <v>0</v>
      </c>
      <c r="N149" s="54">
        <v>0</v>
      </c>
      <c r="O149" s="54">
        <f t="shared" ref="O149:O153" si="21">SUM(L149:N149)</f>
        <v>0</v>
      </c>
      <c r="P149" s="193">
        <v>0</v>
      </c>
      <c r="Q149" s="193">
        <v>0</v>
      </c>
      <c r="R149" s="50">
        <v>21763</v>
      </c>
      <c r="S149" s="702" t="s">
        <v>249</v>
      </c>
      <c r="T149" s="40" t="s">
        <v>250</v>
      </c>
      <c r="U149" s="40">
        <v>1</v>
      </c>
      <c r="V149" s="40">
        <v>1.2</v>
      </c>
      <c r="W149" s="40" t="s">
        <v>97</v>
      </c>
      <c r="X149" s="40" t="s">
        <v>180</v>
      </c>
      <c r="Y149" s="658" t="s">
        <v>863</v>
      </c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07"/>
    </row>
    <row r="150" spans="1:36" s="208" customFormat="1" ht="46.5">
      <c r="A150" s="55"/>
      <c r="B150" s="56"/>
      <c r="C150" s="582">
        <v>2</v>
      </c>
      <c r="D150" s="522">
        <v>22</v>
      </c>
      <c r="E150" s="478" t="s">
        <v>251</v>
      </c>
      <c r="F150" s="37">
        <v>25000</v>
      </c>
      <c r="G150" s="430">
        <v>0</v>
      </c>
      <c r="H150" s="38">
        <v>0</v>
      </c>
      <c r="I150" s="38">
        <v>0</v>
      </c>
      <c r="J150" s="38">
        <v>0</v>
      </c>
      <c r="K150" s="47">
        <f t="shared" si="20"/>
        <v>25000</v>
      </c>
      <c r="L150" s="54">
        <v>0</v>
      </c>
      <c r="M150" s="54">
        <v>0</v>
      </c>
      <c r="N150" s="54">
        <v>0</v>
      </c>
      <c r="O150" s="54">
        <f t="shared" si="21"/>
        <v>0</v>
      </c>
      <c r="P150" s="193">
        <v>0</v>
      </c>
      <c r="Q150" s="193">
        <v>0</v>
      </c>
      <c r="R150" s="50">
        <v>21763</v>
      </c>
      <c r="S150" s="702" t="s">
        <v>252</v>
      </c>
      <c r="T150" s="40" t="s">
        <v>253</v>
      </c>
      <c r="U150" s="40">
        <v>1</v>
      </c>
      <c r="V150" s="40">
        <v>1.2</v>
      </c>
      <c r="W150" s="40" t="s">
        <v>97</v>
      </c>
      <c r="X150" s="40" t="s">
        <v>180</v>
      </c>
      <c r="Y150" s="658" t="s">
        <v>863</v>
      </c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</row>
    <row r="151" spans="1:36" s="208" customFormat="1" ht="46.5">
      <c r="A151" s="55"/>
      <c r="B151" s="56"/>
      <c r="C151" s="582">
        <v>3</v>
      </c>
      <c r="D151" s="522">
        <v>23</v>
      </c>
      <c r="E151" s="478" t="s">
        <v>254</v>
      </c>
      <c r="F151" s="37">
        <v>25000</v>
      </c>
      <c r="G151" s="430">
        <v>0</v>
      </c>
      <c r="H151" s="38">
        <v>0</v>
      </c>
      <c r="I151" s="38">
        <v>0</v>
      </c>
      <c r="J151" s="38">
        <v>0</v>
      </c>
      <c r="K151" s="47">
        <f t="shared" si="20"/>
        <v>25000</v>
      </c>
      <c r="L151" s="54">
        <v>0</v>
      </c>
      <c r="M151" s="54">
        <v>0</v>
      </c>
      <c r="N151" s="54">
        <v>0</v>
      </c>
      <c r="O151" s="54">
        <f t="shared" si="21"/>
        <v>0</v>
      </c>
      <c r="P151" s="193">
        <v>0</v>
      </c>
      <c r="Q151" s="193">
        <v>0</v>
      </c>
      <c r="R151" s="50">
        <v>21763</v>
      </c>
      <c r="S151" s="702" t="s">
        <v>255</v>
      </c>
      <c r="T151" s="40" t="s">
        <v>250</v>
      </c>
      <c r="U151" s="40">
        <v>1</v>
      </c>
      <c r="V151" s="40">
        <v>1.2</v>
      </c>
      <c r="W151" s="40" t="s">
        <v>97</v>
      </c>
      <c r="X151" s="40" t="s">
        <v>180</v>
      </c>
      <c r="Y151" s="658" t="s">
        <v>863</v>
      </c>
      <c r="Z151" s="207"/>
      <c r="AA151" s="207"/>
      <c r="AB151" s="207"/>
      <c r="AC151" s="207"/>
      <c r="AD151" s="207"/>
      <c r="AE151" s="207"/>
      <c r="AF151" s="207"/>
      <c r="AG151" s="207"/>
      <c r="AH151" s="207"/>
      <c r="AI151" s="207"/>
      <c r="AJ151" s="207"/>
    </row>
    <row r="152" spans="1:36" s="208" customFormat="1" ht="46.5">
      <c r="A152" s="55"/>
      <c r="B152" s="56"/>
      <c r="C152" s="582">
        <v>4</v>
      </c>
      <c r="D152" s="522">
        <v>24</v>
      </c>
      <c r="E152" s="478" t="s">
        <v>256</v>
      </c>
      <c r="F152" s="37">
        <v>25000</v>
      </c>
      <c r="G152" s="430">
        <v>0</v>
      </c>
      <c r="H152" s="38">
        <v>0</v>
      </c>
      <c r="I152" s="38">
        <v>0</v>
      </c>
      <c r="J152" s="38">
        <v>0</v>
      </c>
      <c r="K152" s="47">
        <f t="shared" si="20"/>
        <v>25000</v>
      </c>
      <c r="L152" s="54">
        <v>0</v>
      </c>
      <c r="M152" s="54">
        <v>0</v>
      </c>
      <c r="N152" s="54">
        <v>0</v>
      </c>
      <c r="O152" s="54">
        <f t="shared" si="21"/>
        <v>0</v>
      </c>
      <c r="P152" s="193">
        <v>0</v>
      </c>
      <c r="Q152" s="193">
        <v>0</v>
      </c>
      <c r="R152" s="50">
        <v>21763</v>
      </c>
      <c r="S152" s="702" t="s">
        <v>255</v>
      </c>
      <c r="T152" s="40" t="s">
        <v>250</v>
      </c>
      <c r="U152" s="40">
        <v>1</v>
      </c>
      <c r="V152" s="40">
        <v>1.2</v>
      </c>
      <c r="W152" s="40" t="s">
        <v>97</v>
      </c>
      <c r="X152" s="40" t="s">
        <v>180</v>
      </c>
      <c r="Y152" s="658" t="s">
        <v>863</v>
      </c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</row>
    <row r="153" spans="1:36" s="208" customFormat="1">
      <c r="A153" s="55"/>
      <c r="B153" s="56"/>
      <c r="C153" s="582">
        <v>5</v>
      </c>
      <c r="D153" s="522">
        <v>25</v>
      </c>
      <c r="E153" s="478" t="s">
        <v>257</v>
      </c>
      <c r="F153" s="37">
        <v>25000</v>
      </c>
      <c r="G153" s="430">
        <v>0</v>
      </c>
      <c r="H153" s="38">
        <v>0</v>
      </c>
      <c r="I153" s="38">
        <v>0</v>
      </c>
      <c r="J153" s="38">
        <v>0</v>
      </c>
      <c r="K153" s="47">
        <f t="shared" si="20"/>
        <v>25000</v>
      </c>
      <c r="L153" s="54">
        <v>0</v>
      </c>
      <c r="M153" s="54">
        <v>0</v>
      </c>
      <c r="N153" s="54">
        <v>0</v>
      </c>
      <c r="O153" s="54">
        <f t="shared" si="21"/>
        <v>0</v>
      </c>
      <c r="P153" s="193">
        <v>0</v>
      </c>
      <c r="Q153" s="193">
        <v>0</v>
      </c>
      <c r="R153" s="50">
        <v>21763</v>
      </c>
      <c r="S153" s="702" t="s">
        <v>258</v>
      </c>
      <c r="T153" s="40" t="s">
        <v>259</v>
      </c>
      <c r="U153" s="40">
        <v>1</v>
      </c>
      <c r="V153" s="40">
        <v>1.2</v>
      </c>
      <c r="W153" s="40" t="s">
        <v>97</v>
      </c>
      <c r="X153" s="40" t="s">
        <v>180</v>
      </c>
      <c r="Y153" s="658" t="s">
        <v>863</v>
      </c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</row>
    <row r="154" spans="1:36" s="208" customFormat="1" ht="46.5">
      <c r="A154" s="58"/>
      <c r="B154" s="247"/>
      <c r="C154" s="591">
        <v>6</v>
      </c>
      <c r="D154" s="486">
        <v>42</v>
      </c>
      <c r="E154" s="1036" t="s">
        <v>238</v>
      </c>
      <c r="F154" s="674">
        <v>88200</v>
      </c>
      <c r="G154" s="438">
        <v>0</v>
      </c>
      <c r="H154" s="314">
        <v>0</v>
      </c>
      <c r="I154" s="314">
        <v>0</v>
      </c>
      <c r="J154" s="314">
        <v>0</v>
      </c>
      <c r="K154" s="314">
        <f t="shared" si="20"/>
        <v>88200</v>
      </c>
      <c r="L154" s="316"/>
      <c r="M154" s="316"/>
      <c r="N154" s="316"/>
      <c r="O154" s="316"/>
      <c r="P154" s="51"/>
      <c r="Q154" s="51"/>
      <c r="R154" s="1039"/>
      <c r="S154" s="1039"/>
      <c r="T154" s="1270"/>
      <c r="U154" s="40">
        <v>1</v>
      </c>
      <c r="V154" s="40">
        <v>1.2</v>
      </c>
      <c r="W154" s="40" t="s">
        <v>97</v>
      </c>
      <c r="X154" s="1525" t="s">
        <v>221</v>
      </c>
      <c r="Y154" s="684" t="s">
        <v>863</v>
      </c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</row>
    <row r="155" spans="1:36" s="208" customFormat="1" ht="93">
      <c r="A155" s="55"/>
      <c r="B155" s="56"/>
      <c r="C155" s="41"/>
      <c r="D155" s="487"/>
      <c r="E155" s="1255" t="s">
        <v>239</v>
      </c>
      <c r="F155" s="37">
        <v>29700</v>
      </c>
      <c r="G155" s="430">
        <v>0</v>
      </c>
      <c r="H155" s="38">
        <v>0</v>
      </c>
      <c r="I155" s="38">
        <v>0</v>
      </c>
      <c r="J155" s="38">
        <v>0</v>
      </c>
      <c r="K155" s="38">
        <f t="shared" si="20"/>
        <v>29700</v>
      </c>
      <c r="L155" s="38">
        <v>0</v>
      </c>
      <c r="M155" s="48">
        <v>25</v>
      </c>
      <c r="N155" s="38">
        <v>0</v>
      </c>
      <c r="O155" s="48">
        <f t="shared" ref="O155:O163" si="22">SUM(L155:N155)</f>
        <v>25</v>
      </c>
      <c r="P155" s="49" t="s">
        <v>240</v>
      </c>
      <c r="Q155" s="49" t="s">
        <v>220</v>
      </c>
      <c r="R155" s="75">
        <v>21520</v>
      </c>
      <c r="S155" s="702" t="s">
        <v>177</v>
      </c>
      <c r="T155" s="40" t="s">
        <v>178</v>
      </c>
      <c r="U155" s="40">
        <v>1</v>
      </c>
      <c r="V155" s="40">
        <v>1.2</v>
      </c>
      <c r="W155" s="40" t="s">
        <v>97</v>
      </c>
      <c r="X155" s="40" t="s">
        <v>221</v>
      </c>
      <c r="Y155" s="658" t="s">
        <v>863</v>
      </c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</row>
    <row r="156" spans="1:36" s="208" customFormat="1" ht="93">
      <c r="A156" s="55"/>
      <c r="B156" s="56"/>
      <c r="C156" s="41"/>
      <c r="D156" s="487"/>
      <c r="E156" s="1255" t="s">
        <v>241</v>
      </c>
      <c r="F156" s="37">
        <v>44400</v>
      </c>
      <c r="G156" s="430">
        <v>0</v>
      </c>
      <c r="H156" s="38">
        <v>0</v>
      </c>
      <c r="I156" s="38">
        <v>0</v>
      </c>
      <c r="J156" s="38">
        <v>0</v>
      </c>
      <c r="K156" s="38">
        <f t="shared" si="20"/>
        <v>44400</v>
      </c>
      <c r="L156" s="38">
        <v>0</v>
      </c>
      <c r="M156" s="48">
        <v>25</v>
      </c>
      <c r="N156" s="38">
        <v>0</v>
      </c>
      <c r="O156" s="48">
        <f t="shared" si="22"/>
        <v>25</v>
      </c>
      <c r="P156" s="49" t="s">
        <v>240</v>
      </c>
      <c r="Q156" s="49" t="s">
        <v>220</v>
      </c>
      <c r="R156" s="75">
        <v>21610</v>
      </c>
      <c r="S156" s="702" t="s">
        <v>177</v>
      </c>
      <c r="T156" s="40" t="s">
        <v>178</v>
      </c>
      <c r="U156" s="40">
        <v>1</v>
      </c>
      <c r="V156" s="40">
        <v>1.2</v>
      </c>
      <c r="W156" s="40" t="s">
        <v>97</v>
      </c>
      <c r="X156" s="40" t="s">
        <v>221</v>
      </c>
      <c r="Y156" s="658" t="s">
        <v>863</v>
      </c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</row>
    <row r="157" spans="1:36" s="208" customFormat="1" ht="93">
      <c r="A157" s="55"/>
      <c r="B157" s="56"/>
      <c r="C157" s="41"/>
      <c r="D157" s="487"/>
      <c r="E157" s="1255" t="s">
        <v>242</v>
      </c>
      <c r="F157" s="37">
        <v>14100</v>
      </c>
      <c r="G157" s="430">
        <v>0</v>
      </c>
      <c r="H157" s="38">
        <v>0</v>
      </c>
      <c r="I157" s="38">
        <v>0</v>
      </c>
      <c r="J157" s="38">
        <v>0</v>
      </c>
      <c r="K157" s="38">
        <f t="shared" si="20"/>
        <v>14100</v>
      </c>
      <c r="L157" s="38">
        <v>0</v>
      </c>
      <c r="M157" s="48">
        <v>25</v>
      </c>
      <c r="N157" s="38">
        <v>0</v>
      </c>
      <c r="O157" s="48">
        <f t="shared" si="22"/>
        <v>25</v>
      </c>
      <c r="P157" s="49" t="s">
        <v>240</v>
      </c>
      <c r="Q157" s="49" t="s">
        <v>220</v>
      </c>
      <c r="R157" s="75">
        <v>21702</v>
      </c>
      <c r="S157" s="702" t="s">
        <v>177</v>
      </c>
      <c r="T157" s="40" t="s">
        <v>178</v>
      </c>
      <c r="U157" s="40">
        <v>1</v>
      </c>
      <c r="V157" s="40">
        <v>1.2</v>
      </c>
      <c r="W157" s="40" t="s">
        <v>97</v>
      </c>
      <c r="X157" s="40" t="s">
        <v>221</v>
      </c>
      <c r="Y157" s="658" t="s">
        <v>863</v>
      </c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</row>
    <row r="158" spans="1:36" s="208" customFormat="1">
      <c r="A158" s="55"/>
      <c r="B158" s="56"/>
      <c r="C158" s="582">
        <v>7</v>
      </c>
      <c r="D158" s="522">
        <v>11</v>
      </c>
      <c r="E158" s="389" t="s">
        <v>243</v>
      </c>
      <c r="F158" s="37">
        <v>25000</v>
      </c>
      <c r="G158" s="430">
        <v>0</v>
      </c>
      <c r="H158" s="38">
        <v>0</v>
      </c>
      <c r="I158" s="38">
        <v>0</v>
      </c>
      <c r="J158" s="38">
        <v>0</v>
      </c>
      <c r="K158" s="47">
        <f t="shared" si="20"/>
        <v>25000</v>
      </c>
      <c r="L158" s="54">
        <v>0</v>
      </c>
      <c r="M158" s="54">
        <v>0</v>
      </c>
      <c r="N158" s="54">
        <v>0</v>
      </c>
      <c r="O158" s="54">
        <f t="shared" si="22"/>
        <v>0</v>
      </c>
      <c r="P158" s="193">
        <v>0</v>
      </c>
      <c r="Q158" s="193">
        <v>0</v>
      </c>
      <c r="R158" s="50">
        <v>21763</v>
      </c>
      <c r="S158" s="702" t="s">
        <v>244</v>
      </c>
      <c r="T158" s="40" t="s">
        <v>245</v>
      </c>
      <c r="U158" s="40">
        <v>1</v>
      </c>
      <c r="V158" s="40">
        <v>1.2</v>
      </c>
      <c r="W158" s="40" t="s">
        <v>97</v>
      </c>
      <c r="X158" s="40" t="s">
        <v>180</v>
      </c>
      <c r="Y158" s="658" t="s">
        <v>863</v>
      </c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</row>
    <row r="159" spans="1:36" s="208" customFormat="1" ht="46.5">
      <c r="A159" s="55"/>
      <c r="B159" s="56"/>
      <c r="C159" s="582">
        <v>8</v>
      </c>
      <c r="D159" s="522">
        <v>17</v>
      </c>
      <c r="E159" s="389" t="s">
        <v>3873</v>
      </c>
      <c r="F159" s="37">
        <v>25000</v>
      </c>
      <c r="G159" s="430">
        <v>0</v>
      </c>
      <c r="H159" s="38">
        <v>0</v>
      </c>
      <c r="I159" s="38">
        <v>0</v>
      </c>
      <c r="J159" s="38">
        <v>0</v>
      </c>
      <c r="K159" s="47">
        <f t="shared" si="20"/>
        <v>25000</v>
      </c>
      <c r="L159" s="54">
        <v>0</v>
      </c>
      <c r="M159" s="54">
        <v>0</v>
      </c>
      <c r="N159" s="54">
        <v>0</v>
      </c>
      <c r="O159" s="54">
        <f t="shared" si="22"/>
        <v>0</v>
      </c>
      <c r="P159" s="193">
        <v>0</v>
      </c>
      <c r="Q159" s="193">
        <v>0</v>
      </c>
      <c r="R159" s="50">
        <v>21763</v>
      </c>
      <c r="S159" s="702" t="s">
        <v>246</v>
      </c>
      <c r="T159" s="40" t="s">
        <v>247</v>
      </c>
      <c r="U159" s="40">
        <v>1</v>
      </c>
      <c r="V159" s="40">
        <v>1.2</v>
      </c>
      <c r="W159" s="40" t="s">
        <v>97</v>
      </c>
      <c r="X159" s="40" t="s">
        <v>180</v>
      </c>
      <c r="Y159" s="658" t="s">
        <v>863</v>
      </c>
      <c r="Z159" s="207"/>
      <c r="AA159" s="207"/>
      <c r="AB159" s="207"/>
      <c r="AC159" s="207"/>
      <c r="AD159" s="207"/>
      <c r="AE159" s="207"/>
      <c r="AF159" s="207"/>
      <c r="AG159" s="207"/>
      <c r="AH159" s="207"/>
      <c r="AI159" s="207"/>
      <c r="AJ159" s="207"/>
    </row>
    <row r="160" spans="1:36" s="208" customFormat="1" ht="46.5">
      <c r="A160" s="55"/>
      <c r="B160" s="56"/>
      <c r="C160" s="582">
        <v>9</v>
      </c>
      <c r="D160" s="492">
        <v>2</v>
      </c>
      <c r="E160" s="531" t="s">
        <v>228</v>
      </c>
      <c r="F160" s="440">
        <v>0</v>
      </c>
      <c r="G160" s="43">
        <v>223600</v>
      </c>
      <c r="H160" s="440">
        <v>0</v>
      </c>
      <c r="I160" s="440">
        <v>0</v>
      </c>
      <c r="J160" s="440">
        <v>0</v>
      </c>
      <c r="K160" s="47">
        <f t="shared" si="20"/>
        <v>223600</v>
      </c>
      <c r="L160" s="54">
        <v>0</v>
      </c>
      <c r="M160" s="54">
        <v>0</v>
      </c>
      <c r="N160" s="54">
        <v>0</v>
      </c>
      <c r="O160" s="54">
        <f t="shared" si="22"/>
        <v>0</v>
      </c>
      <c r="P160" s="193">
        <v>0</v>
      </c>
      <c r="Q160" s="193">
        <v>0</v>
      </c>
      <c r="R160" s="50">
        <v>21763</v>
      </c>
      <c r="S160" s="702" t="s">
        <v>200</v>
      </c>
      <c r="T160" s="40" t="s">
        <v>201</v>
      </c>
      <c r="U160" s="40">
        <v>1</v>
      </c>
      <c r="V160" s="40">
        <v>1.2</v>
      </c>
      <c r="W160" s="40" t="s">
        <v>97</v>
      </c>
      <c r="X160" s="40" t="s">
        <v>180</v>
      </c>
      <c r="Y160" s="658" t="s">
        <v>863</v>
      </c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7"/>
    </row>
    <row r="161" spans="1:36" s="208" customFormat="1" ht="46.5">
      <c r="A161" s="55"/>
      <c r="B161" s="56"/>
      <c r="C161" s="582">
        <v>10</v>
      </c>
      <c r="D161" s="492">
        <v>9</v>
      </c>
      <c r="E161" s="531" t="s">
        <v>3162</v>
      </c>
      <c r="F161" s="440">
        <v>0</v>
      </c>
      <c r="G161" s="46">
        <v>151000</v>
      </c>
      <c r="H161" s="440">
        <v>0</v>
      </c>
      <c r="I161" s="440">
        <v>0</v>
      </c>
      <c r="J161" s="440">
        <v>0</v>
      </c>
      <c r="K161" s="47">
        <f t="shared" si="20"/>
        <v>151000</v>
      </c>
      <c r="L161" s="54">
        <v>0</v>
      </c>
      <c r="M161" s="54">
        <v>0</v>
      </c>
      <c r="N161" s="54">
        <v>0</v>
      </c>
      <c r="O161" s="54">
        <f t="shared" si="22"/>
        <v>0</v>
      </c>
      <c r="P161" s="193">
        <v>0</v>
      </c>
      <c r="Q161" s="193">
        <v>0</v>
      </c>
      <c r="R161" s="50">
        <v>21763</v>
      </c>
      <c r="S161" s="702" t="s">
        <v>229</v>
      </c>
      <c r="T161" s="40" t="s">
        <v>230</v>
      </c>
      <c r="U161" s="40">
        <v>1</v>
      </c>
      <c r="V161" s="40">
        <v>1.2</v>
      </c>
      <c r="W161" s="40" t="s">
        <v>97</v>
      </c>
      <c r="X161" s="40" t="s">
        <v>180</v>
      </c>
      <c r="Y161" s="658" t="s">
        <v>863</v>
      </c>
      <c r="Z161" s="207"/>
      <c r="AA161" s="207"/>
      <c r="AB161" s="207"/>
      <c r="AC161" s="207"/>
      <c r="AD161" s="207"/>
      <c r="AE161" s="207"/>
      <c r="AF161" s="207"/>
      <c r="AG161" s="207"/>
      <c r="AH161" s="207"/>
      <c r="AI161" s="207"/>
      <c r="AJ161" s="207"/>
    </row>
    <row r="162" spans="1:36" s="208" customFormat="1">
      <c r="A162" s="55"/>
      <c r="B162" s="56"/>
      <c r="C162" s="582">
        <v>11</v>
      </c>
      <c r="D162" s="522">
        <v>15</v>
      </c>
      <c r="E162" s="389" t="s">
        <v>234</v>
      </c>
      <c r="F162" s="37">
        <v>25000</v>
      </c>
      <c r="G162" s="440">
        <v>0</v>
      </c>
      <c r="H162" s="440">
        <v>0</v>
      </c>
      <c r="I162" s="440">
        <v>0</v>
      </c>
      <c r="J162" s="440">
        <v>0</v>
      </c>
      <c r="K162" s="47">
        <f t="shared" si="20"/>
        <v>25000</v>
      </c>
      <c r="L162" s="54">
        <v>0</v>
      </c>
      <c r="M162" s="54">
        <v>0</v>
      </c>
      <c r="N162" s="54">
        <v>0</v>
      </c>
      <c r="O162" s="54">
        <f t="shared" si="22"/>
        <v>0</v>
      </c>
      <c r="P162" s="193">
        <v>0</v>
      </c>
      <c r="Q162" s="193">
        <v>0</v>
      </c>
      <c r="R162" s="50">
        <v>21763</v>
      </c>
      <c r="S162" s="702" t="s">
        <v>177</v>
      </c>
      <c r="T162" s="40" t="s">
        <v>178</v>
      </c>
      <c r="U162" s="40">
        <v>1</v>
      </c>
      <c r="V162" s="40">
        <v>1.2</v>
      </c>
      <c r="W162" s="40" t="s">
        <v>97</v>
      </c>
      <c r="X162" s="40" t="s">
        <v>180</v>
      </c>
      <c r="Y162" s="658" t="s">
        <v>863</v>
      </c>
      <c r="Z162" s="207"/>
      <c r="AA162" s="207"/>
      <c r="AB162" s="207"/>
      <c r="AC162" s="207"/>
      <c r="AD162" s="207"/>
      <c r="AE162" s="207"/>
      <c r="AF162" s="207"/>
      <c r="AG162" s="207"/>
      <c r="AH162" s="207"/>
      <c r="AI162" s="207"/>
      <c r="AJ162" s="207"/>
    </row>
    <row r="163" spans="1:36" s="208" customFormat="1" ht="46.5">
      <c r="A163" s="55"/>
      <c r="B163" s="56"/>
      <c r="C163" s="582">
        <v>12</v>
      </c>
      <c r="D163" s="522">
        <v>16</v>
      </c>
      <c r="E163" s="389" t="s">
        <v>231</v>
      </c>
      <c r="F163" s="37">
        <v>25000</v>
      </c>
      <c r="G163" s="440">
        <v>0</v>
      </c>
      <c r="H163" s="440">
        <v>0</v>
      </c>
      <c r="I163" s="440">
        <v>0</v>
      </c>
      <c r="J163" s="440">
        <v>0</v>
      </c>
      <c r="K163" s="47">
        <f t="shared" si="20"/>
        <v>25000</v>
      </c>
      <c r="L163" s="54">
        <v>0</v>
      </c>
      <c r="M163" s="54">
        <v>0</v>
      </c>
      <c r="N163" s="54">
        <v>0</v>
      </c>
      <c r="O163" s="54">
        <f t="shared" si="22"/>
        <v>0</v>
      </c>
      <c r="P163" s="193">
        <v>0</v>
      </c>
      <c r="Q163" s="193">
        <v>0</v>
      </c>
      <c r="R163" s="50">
        <v>21763</v>
      </c>
      <c r="S163" s="702" t="s">
        <v>232</v>
      </c>
      <c r="T163" s="40" t="s">
        <v>233</v>
      </c>
      <c r="U163" s="40">
        <v>1</v>
      </c>
      <c r="V163" s="40">
        <v>1.2</v>
      </c>
      <c r="W163" s="40" t="s">
        <v>97</v>
      </c>
      <c r="X163" s="40" t="s">
        <v>180</v>
      </c>
      <c r="Y163" s="658" t="s">
        <v>863</v>
      </c>
      <c r="Z163" s="207"/>
      <c r="AA163" s="207"/>
      <c r="AB163" s="207"/>
      <c r="AC163" s="207"/>
      <c r="AD163" s="207"/>
      <c r="AE163" s="207"/>
      <c r="AF163" s="207"/>
      <c r="AG163" s="207"/>
      <c r="AH163" s="207"/>
      <c r="AI163" s="207"/>
      <c r="AJ163" s="207"/>
    </row>
    <row r="164" spans="1:36" s="208" customFormat="1" ht="46.5">
      <c r="A164" s="55"/>
      <c r="B164" s="56"/>
      <c r="C164" s="582">
        <v>13</v>
      </c>
      <c r="D164" s="522">
        <v>6</v>
      </c>
      <c r="E164" s="389" t="s">
        <v>235</v>
      </c>
      <c r="F164" s="37">
        <v>25000</v>
      </c>
      <c r="G164" s="440">
        <v>0</v>
      </c>
      <c r="H164" s="440">
        <v>0</v>
      </c>
      <c r="I164" s="440">
        <v>0</v>
      </c>
      <c r="J164" s="440">
        <v>0</v>
      </c>
      <c r="K164" s="266">
        <f t="shared" si="20"/>
        <v>25000</v>
      </c>
      <c r="L164" s="48"/>
      <c r="M164" s="161">
        <v>0</v>
      </c>
      <c r="N164" s="161">
        <v>0</v>
      </c>
      <c r="O164" s="161">
        <v>0</v>
      </c>
      <c r="P164" s="194">
        <v>0</v>
      </c>
      <c r="Q164" s="194">
        <v>0</v>
      </c>
      <c r="R164" s="50">
        <v>21763</v>
      </c>
      <c r="S164" s="702" t="s">
        <v>209</v>
      </c>
      <c r="T164" s="40" t="s">
        <v>210</v>
      </c>
      <c r="U164" s="40">
        <v>1</v>
      </c>
      <c r="V164" s="40">
        <v>1.2</v>
      </c>
      <c r="W164" s="40" t="s">
        <v>97</v>
      </c>
      <c r="X164" s="40" t="s">
        <v>211</v>
      </c>
      <c r="Y164" s="658" t="s">
        <v>863</v>
      </c>
      <c r="Z164" s="207"/>
      <c r="AA164" s="207"/>
      <c r="AB164" s="207"/>
      <c r="AC164" s="207"/>
      <c r="AD164" s="207"/>
      <c r="AE164" s="207"/>
      <c r="AF164" s="207"/>
      <c r="AG164" s="207"/>
      <c r="AH164" s="207"/>
      <c r="AI164" s="207"/>
      <c r="AJ164" s="207"/>
    </row>
    <row r="165" spans="1:36" s="208" customFormat="1">
      <c r="A165" s="33"/>
      <c r="B165" s="34"/>
      <c r="C165" s="582">
        <v>14</v>
      </c>
      <c r="D165" s="495">
        <v>17</v>
      </c>
      <c r="E165" s="389" t="s">
        <v>2896</v>
      </c>
      <c r="F165" s="147">
        <v>25000</v>
      </c>
      <c r="G165" s="54">
        <v>0</v>
      </c>
      <c r="H165" s="54">
        <v>0</v>
      </c>
      <c r="I165" s="54">
        <v>0</v>
      </c>
      <c r="J165" s="54">
        <v>0</v>
      </c>
      <c r="K165" s="808">
        <f t="shared" si="20"/>
        <v>25000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702" t="s">
        <v>533</v>
      </c>
      <c r="S165" s="702" t="s">
        <v>2897</v>
      </c>
      <c r="T165" s="702" t="s">
        <v>2898</v>
      </c>
      <c r="U165" s="40">
        <v>1</v>
      </c>
      <c r="V165" s="40">
        <v>1.2</v>
      </c>
      <c r="W165" s="40" t="s">
        <v>97</v>
      </c>
      <c r="X165" s="702" t="s">
        <v>211</v>
      </c>
      <c r="Y165" s="416" t="s">
        <v>536</v>
      </c>
      <c r="Z165" s="207"/>
      <c r="AA165" s="207"/>
      <c r="AB165" s="207"/>
      <c r="AC165" s="207"/>
      <c r="AD165" s="207"/>
      <c r="AE165" s="207"/>
      <c r="AF165" s="207"/>
      <c r="AG165" s="207"/>
      <c r="AH165" s="207"/>
      <c r="AI165" s="207"/>
      <c r="AJ165" s="207"/>
    </row>
    <row r="166" spans="1:36" s="208" customFormat="1" ht="46.5">
      <c r="A166" s="55"/>
      <c r="B166" s="56"/>
      <c r="C166" s="582">
        <v>15</v>
      </c>
      <c r="D166" s="495">
        <v>13</v>
      </c>
      <c r="E166" s="389" t="s">
        <v>532</v>
      </c>
      <c r="F166" s="37">
        <v>21600</v>
      </c>
      <c r="G166" s="54">
        <v>0</v>
      </c>
      <c r="H166" s="54">
        <v>0</v>
      </c>
      <c r="I166" s="54">
        <v>0</v>
      </c>
      <c r="J166" s="54">
        <v>0</v>
      </c>
      <c r="K166" s="808">
        <v>21600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702" t="s">
        <v>533</v>
      </c>
      <c r="S166" s="702" t="s">
        <v>534</v>
      </c>
      <c r="T166" s="702" t="s">
        <v>535</v>
      </c>
      <c r="U166" s="40">
        <v>1</v>
      </c>
      <c r="V166" s="40">
        <v>1.2</v>
      </c>
      <c r="W166" s="40" t="s">
        <v>97</v>
      </c>
      <c r="X166" s="702" t="s">
        <v>211</v>
      </c>
      <c r="Y166" s="658" t="s">
        <v>536</v>
      </c>
      <c r="Z166" s="207"/>
      <c r="AA166" s="207"/>
      <c r="AB166" s="207"/>
      <c r="AC166" s="207"/>
      <c r="AD166" s="207"/>
      <c r="AE166" s="207"/>
      <c r="AF166" s="207"/>
      <c r="AG166" s="207"/>
      <c r="AH166" s="207"/>
      <c r="AI166" s="207"/>
      <c r="AJ166" s="207"/>
    </row>
    <row r="167" spans="1:36" s="208" customFormat="1">
      <c r="A167" s="33"/>
      <c r="B167" s="34"/>
      <c r="C167" s="582">
        <v>16</v>
      </c>
      <c r="D167" s="492">
        <v>1</v>
      </c>
      <c r="E167" s="531" t="s">
        <v>2842</v>
      </c>
      <c r="F167" s="183" t="s">
        <v>525</v>
      </c>
      <c r="G167" s="46">
        <v>264800</v>
      </c>
      <c r="H167" s="54">
        <v>0</v>
      </c>
      <c r="I167" s="54">
        <v>0</v>
      </c>
      <c r="J167" s="54">
        <v>0</v>
      </c>
      <c r="K167" s="808">
        <f>SUM(F167,G167,H167,I167,J167)</f>
        <v>264800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702" t="s">
        <v>533</v>
      </c>
      <c r="S167" s="702" t="s">
        <v>530</v>
      </c>
      <c r="T167" s="702" t="s">
        <v>531</v>
      </c>
      <c r="U167" s="40">
        <v>1</v>
      </c>
      <c r="V167" s="40">
        <v>1.2</v>
      </c>
      <c r="W167" s="40" t="s">
        <v>97</v>
      </c>
      <c r="X167" s="702" t="s">
        <v>180</v>
      </c>
      <c r="Y167" s="416" t="s">
        <v>536</v>
      </c>
      <c r="Z167" s="207"/>
      <c r="AA167" s="207"/>
      <c r="AB167" s="207"/>
      <c r="AC167" s="207"/>
      <c r="AD167" s="207"/>
      <c r="AE167" s="207"/>
      <c r="AF167" s="207"/>
      <c r="AG167" s="207"/>
      <c r="AH167" s="207"/>
      <c r="AI167" s="207"/>
      <c r="AJ167" s="207"/>
    </row>
    <row r="168" spans="1:36" s="208" customFormat="1" ht="46.5">
      <c r="A168" s="33"/>
      <c r="B168" s="34"/>
      <c r="C168" s="582">
        <v>17</v>
      </c>
      <c r="D168" s="498">
        <v>10</v>
      </c>
      <c r="E168" s="786" t="s">
        <v>2825</v>
      </c>
      <c r="F168" s="435">
        <v>0</v>
      </c>
      <c r="G168" s="440">
        <v>380000</v>
      </c>
      <c r="H168" s="54">
        <v>0</v>
      </c>
      <c r="I168" s="54">
        <v>0</v>
      </c>
      <c r="J168" s="54">
        <v>0</v>
      </c>
      <c r="K168" s="70">
        <f>SUM(F168,G168,H168,I168,J168)</f>
        <v>380000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702" t="s">
        <v>2758</v>
      </c>
      <c r="S168" s="65" t="s">
        <v>1247</v>
      </c>
      <c r="T168" s="65"/>
      <c r="U168" s="40">
        <v>1</v>
      </c>
      <c r="V168" s="40">
        <v>1.2</v>
      </c>
      <c r="W168" s="40" t="s">
        <v>97</v>
      </c>
      <c r="X168" s="40" t="s">
        <v>211</v>
      </c>
      <c r="Y168" s="416" t="s">
        <v>1245</v>
      </c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</row>
    <row r="169" spans="1:36" s="208" customFormat="1" ht="69.75">
      <c r="A169" s="33"/>
      <c r="B169" s="34"/>
      <c r="C169" s="582">
        <v>18</v>
      </c>
      <c r="D169" s="498">
        <v>7</v>
      </c>
      <c r="E169" s="482" t="s">
        <v>2821</v>
      </c>
      <c r="F169" s="435">
        <v>0</v>
      </c>
      <c r="G169" s="440">
        <v>446000</v>
      </c>
      <c r="H169" s="54">
        <v>0</v>
      </c>
      <c r="I169" s="54">
        <v>0</v>
      </c>
      <c r="J169" s="54">
        <v>0</v>
      </c>
      <c r="K169" s="70">
        <f>SUM(F169,G169,H169,I169,J169)</f>
        <v>446000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702" t="s">
        <v>2758</v>
      </c>
      <c r="S169" s="65" t="s">
        <v>1261</v>
      </c>
      <c r="T169" s="65" t="s">
        <v>1262</v>
      </c>
      <c r="U169" s="40">
        <v>1</v>
      </c>
      <c r="V169" s="40">
        <v>1.2</v>
      </c>
      <c r="W169" s="40" t="s">
        <v>97</v>
      </c>
      <c r="X169" s="40" t="s">
        <v>211</v>
      </c>
      <c r="Y169" s="416" t="s">
        <v>1245</v>
      </c>
      <c r="Z169" s="207"/>
      <c r="AA169" s="207"/>
      <c r="AB169" s="207"/>
      <c r="AC169" s="207"/>
      <c r="AD169" s="207"/>
      <c r="AE169" s="207"/>
      <c r="AF169" s="207"/>
      <c r="AG169" s="207"/>
      <c r="AH169" s="207"/>
      <c r="AI169" s="207"/>
      <c r="AJ169" s="207"/>
    </row>
    <row r="170" spans="1:36" s="208" customFormat="1" ht="46.5">
      <c r="A170" s="33"/>
      <c r="B170" s="34"/>
      <c r="C170" s="582">
        <v>19</v>
      </c>
      <c r="D170" s="498">
        <v>8</v>
      </c>
      <c r="E170" s="786" t="s">
        <v>2822</v>
      </c>
      <c r="F170" s="435">
        <v>0</v>
      </c>
      <c r="G170" s="440">
        <v>313000</v>
      </c>
      <c r="H170" s="54">
        <v>0</v>
      </c>
      <c r="I170" s="54">
        <v>0</v>
      </c>
      <c r="J170" s="54">
        <v>0</v>
      </c>
      <c r="K170" s="70">
        <f>SUM(F170,G170,H170,I170,J170)</f>
        <v>313000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702" t="s">
        <v>2758</v>
      </c>
      <c r="S170" s="65" t="s">
        <v>2810</v>
      </c>
      <c r="T170" s="65"/>
      <c r="U170" s="40">
        <v>1</v>
      </c>
      <c r="V170" s="40">
        <v>1.2</v>
      </c>
      <c r="W170" s="40" t="s">
        <v>97</v>
      </c>
      <c r="X170" s="40" t="s">
        <v>211</v>
      </c>
      <c r="Y170" s="416" t="s">
        <v>1245</v>
      </c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</row>
    <row r="171" spans="1:36" s="208" customFormat="1" ht="46.5">
      <c r="A171" s="33"/>
      <c r="B171" s="34"/>
      <c r="C171" s="582">
        <v>20</v>
      </c>
      <c r="D171" s="495">
        <v>2</v>
      </c>
      <c r="E171" s="531" t="s">
        <v>2759</v>
      </c>
      <c r="F171" s="435">
        <v>0</v>
      </c>
      <c r="G171" s="43">
        <v>318000</v>
      </c>
      <c r="H171" s="54">
        <v>0</v>
      </c>
      <c r="I171" s="54">
        <v>0</v>
      </c>
      <c r="J171" s="54">
        <v>0</v>
      </c>
      <c r="K171" s="266">
        <v>318000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702" t="s">
        <v>2758</v>
      </c>
      <c r="S171" s="702" t="s">
        <v>1697</v>
      </c>
      <c r="T171" s="40" t="s">
        <v>1670</v>
      </c>
      <c r="U171" s="40">
        <v>1</v>
      </c>
      <c r="V171" s="40">
        <v>1.2</v>
      </c>
      <c r="W171" s="40" t="s">
        <v>97</v>
      </c>
      <c r="X171" s="65" t="s">
        <v>2672</v>
      </c>
      <c r="Y171" s="415" t="s">
        <v>1640</v>
      </c>
      <c r="Z171" s="207"/>
      <c r="AA171" s="207"/>
      <c r="AB171" s="207"/>
      <c r="AC171" s="207"/>
      <c r="AD171" s="207"/>
      <c r="AE171" s="207"/>
      <c r="AF171" s="207"/>
      <c r="AG171" s="207"/>
      <c r="AH171" s="207"/>
      <c r="AI171" s="207"/>
      <c r="AJ171" s="207"/>
    </row>
    <row r="172" spans="1:36" s="208" customFormat="1" ht="46.5">
      <c r="A172" s="33"/>
      <c r="B172" s="34"/>
      <c r="C172" s="582">
        <v>21</v>
      </c>
      <c r="D172" s="495">
        <v>3</v>
      </c>
      <c r="E172" s="531" t="s">
        <v>2760</v>
      </c>
      <c r="F172" s="435">
        <v>0</v>
      </c>
      <c r="G172" s="43">
        <v>258400</v>
      </c>
      <c r="H172" s="54">
        <v>0</v>
      </c>
      <c r="I172" s="54">
        <v>0</v>
      </c>
      <c r="J172" s="54">
        <v>0</v>
      </c>
      <c r="K172" s="266">
        <v>258400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702" t="s">
        <v>2758</v>
      </c>
      <c r="S172" s="702" t="s">
        <v>1688</v>
      </c>
      <c r="T172" s="40" t="s">
        <v>1689</v>
      </c>
      <c r="U172" s="40">
        <v>1</v>
      </c>
      <c r="V172" s="40">
        <v>1.2</v>
      </c>
      <c r="W172" s="40" t="s">
        <v>97</v>
      </c>
      <c r="X172" s="65" t="s">
        <v>2672</v>
      </c>
      <c r="Y172" s="415" t="s">
        <v>1640</v>
      </c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7"/>
    </row>
    <row r="173" spans="1:36" s="208" customFormat="1" ht="46.5">
      <c r="A173" s="33"/>
      <c r="B173" s="34"/>
      <c r="C173" s="582">
        <v>22</v>
      </c>
      <c r="D173" s="498">
        <v>1</v>
      </c>
      <c r="E173" s="482" t="s">
        <v>2761</v>
      </c>
      <c r="F173" s="435">
        <v>0</v>
      </c>
      <c r="G173" s="43">
        <v>406000</v>
      </c>
      <c r="H173" s="54">
        <v>0</v>
      </c>
      <c r="I173" s="54">
        <v>0</v>
      </c>
      <c r="J173" s="54">
        <v>0</v>
      </c>
      <c r="K173" s="1341">
        <v>406000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702" t="s">
        <v>2758</v>
      </c>
      <c r="S173" s="702" t="s">
        <v>2762</v>
      </c>
      <c r="T173" s="40" t="s">
        <v>1676</v>
      </c>
      <c r="U173" s="40">
        <v>1</v>
      </c>
      <c r="V173" s="40">
        <v>1.2</v>
      </c>
      <c r="W173" s="40" t="s">
        <v>97</v>
      </c>
      <c r="X173" s="65" t="s">
        <v>211</v>
      </c>
      <c r="Y173" s="415" t="s">
        <v>1640</v>
      </c>
      <c r="Z173" s="207"/>
      <c r="AA173" s="207"/>
      <c r="AB173" s="207"/>
      <c r="AC173" s="207"/>
      <c r="AD173" s="207"/>
      <c r="AE173" s="207"/>
      <c r="AF173" s="207"/>
      <c r="AG173" s="207"/>
      <c r="AH173" s="207"/>
      <c r="AI173" s="207"/>
      <c r="AJ173" s="207"/>
    </row>
    <row r="174" spans="1:36" s="208" customFormat="1" ht="46.5">
      <c r="A174" s="33"/>
      <c r="B174" s="34"/>
      <c r="C174" s="582">
        <v>23</v>
      </c>
      <c r="D174" s="498">
        <v>7</v>
      </c>
      <c r="E174" s="531" t="s">
        <v>1098</v>
      </c>
      <c r="F174" s="444">
        <v>0</v>
      </c>
      <c r="G174" s="71">
        <v>263000</v>
      </c>
      <c r="H174" s="193">
        <v>0</v>
      </c>
      <c r="I174" s="193">
        <v>0</v>
      </c>
      <c r="J174" s="193">
        <v>0</v>
      </c>
      <c r="K174" s="110">
        <f t="shared" ref="K174:K179" si="23">SUM(F174,G174,H174,I174,J174)</f>
        <v>263000</v>
      </c>
      <c r="L174" s="193">
        <v>0</v>
      </c>
      <c r="M174" s="193">
        <v>0</v>
      </c>
      <c r="N174" s="193">
        <v>0</v>
      </c>
      <c r="O174" s="193">
        <v>0</v>
      </c>
      <c r="P174" s="193">
        <v>0</v>
      </c>
      <c r="Q174" s="193">
        <v>0</v>
      </c>
      <c r="R174" s="702" t="s">
        <v>477</v>
      </c>
      <c r="S174" s="57" t="s">
        <v>1090</v>
      </c>
      <c r="T174" s="57" t="s">
        <v>1091</v>
      </c>
      <c r="U174" s="40">
        <v>1</v>
      </c>
      <c r="V174" s="40">
        <v>1.2</v>
      </c>
      <c r="W174" s="40" t="s">
        <v>97</v>
      </c>
      <c r="X174" s="57" t="s">
        <v>394</v>
      </c>
      <c r="Y174" s="415" t="s">
        <v>1078</v>
      </c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7"/>
      <c r="AJ174" s="207"/>
    </row>
    <row r="175" spans="1:36" s="208" customFormat="1" ht="46.5">
      <c r="A175" s="33"/>
      <c r="B175" s="34"/>
      <c r="C175" s="582">
        <v>24</v>
      </c>
      <c r="D175" s="498">
        <v>8</v>
      </c>
      <c r="E175" s="531" t="s">
        <v>1099</v>
      </c>
      <c r="F175" s="444">
        <v>0</v>
      </c>
      <c r="G175" s="71">
        <v>313000</v>
      </c>
      <c r="H175" s="193"/>
      <c r="I175" s="193">
        <v>0</v>
      </c>
      <c r="J175" s="193">
        <v>0</v>
      </c>
      <c r="K175" s="110">
        <f t="shared" si="23"/>
        <v>313000</v>
      </c>
      <c r="L175" s="193">
        <v>0</v>
      </c>
      <c r="M175" s="193">
        <v>0</v>
      </c>
      <c r="N175" s="193">
        <v>0</v>
      </c>
      <c r="O175" s="193">
        <v>0</v>
      </c>
      <c r="P175" s="193">
        <v>0</v>
      </c>
      <c r="Q175" s="193">
        <v>0</v>
      </c>
      <c r="R175" s="702" t="s">
        <v>477</v>
      </c>
      <c r="S175" s="57" t="s">
        <v>1100</v>
      </c>
      <c r="T175" s="57" t="s">
        <v>1101</v>
      </c>
      <c r="U175" s="40">
        <v>1</v>
      </c>
      <c r="V175" s="40">
        <v>1.2</v>
      </c>
      <c r="W175" s="40" t="s">
        <v>97</v>
      </c>
      <c r="X175" s="57" t="s">
        <v>394</v>
      </c>
      <c r="Y175" s="415" t="s">
        <v>1078</v>
      </c>
      <c r="Z175" s="207"/>
      <c r="AA175" s="207"/>
      <c r="AB175" s="207"/>
      <c r="AC175" s="207"/>
      <c r="AD175" s="207"/>
      <c r="AE175" s="207"/>
      <c r="AF175" s="207"/>
      <c r="AG175" s="207"/>
      <c r="AH175" s="207"/>
      <c r="AI175" s="207"/>
      <c r="AJ175" s="207"/>
    </row>
    <row r="176" spans="1:36" s="208" customFormat="1" ht="46.5">
      <c r="A176" s="33"/>
      <c r="B176" s="34"/>
      <c r="C176" s="582">
        <v>25</v>
      </c>
      <c r="D176" s="498">
        <v>4</v>
      </c>
      <c r="E176" s="531" t="s">
        <v>1089</v>
      </c>
      <c r="F176" s="444">
        <v>0</v>
      </c>
      <c r="G176" s="71">
        <v>273700</v>
      </c>
      <c r="H176" s="193">
        <v>0</v>
      </c>
      <c r="I176" s="193">
        <v>0</v>
      </c>
      <c r="J176" s="193">
        <v>0</v>
      </c>
      <c r="K176" s="110">
        <f t="shared" si="23"/>
        <v>273700</v>
      </c>
      <c r="L176" s="193">
        <v>0</v>
      </c>
      <c r="M176" s="193">
        <v>0</v>
      </c>
      <c r="N176" s="193">
        <v>0</v>
      </c>
      <c r="O176" s="193">
        <v>0</v>
      </c>
      <c r="P176" s="193">
        <v>0</v>
      </c>
      <c r="Q176" s="193">
        <v>0</v>
      </c>
      <c r="R176" s="702" t="s">
        <v>477</v>
      </c>
      <c r="S176" s="57" t="s">
        <v>1090</v>
      </c>
      <c r="T176" s="57" t="s">
        <v>1091</v>
      </c>
      <c r="U176" s="40">
        <v>1</v>
      </c>
      <c r="V176" s="40">
        <v>1.2</v>
      </c>
      <c r="W176" s="40" t="s">
        <v>97</v>
      </c>
      <c r="X176" s="57" t="s">
        <v>394</v>
      </c>
      <c r="Y176" s="415" t="s">
        <v>1078</v>
      </c>
      <c r="Z176" s="207"/>
      <c r="AA176" s="207"/>
      <c r="AB176" s="207"/>
      <c r="AC176" s="207"/>
      <c r="AD176" s="207"/>
      <c r="AE176" s="207"/>
      <c r="AF176" s="207"/>
      <c r="AG176" s="207"/>
      <c r="AH176" s="207"/>
      <c r="AI176" s="207"/>
      <c r="AJ176" s="207"/>
    </row>
    <row r="177" spans="1:36" s="208" customFormat="1" ht="46.5">
      <c r="A177" s="33"/>
      <c r="B177" s="34"/>
      <c r="C177" s="582">
        <v>26</v>
      </c>
      <c r="D177" s="498">
        <v>5</v>
      </c>
      <c r="E177" s="531" t="s">
        <v>1092</v>
      </c>
      <c r="F177" s="444">
        <v>0</v>
      </c>
      <c r="G177" s="71">
        <v>198800</v>
      </c>
      <c r="H177" s="193">
        <v>0</v>
      </c>
      <c r="I177" s="193">
        <v>0</v>
      </c>
      <c r="J177" s="193">
        <v>0</v>
      </c>
      <c r="K177" s="110">
        <f t="shared" si="23"/>
        <v>198800</v>
      </c>
      <c r="L177" s="193">
        <v>0</v>
      </c>
      <c r="M177" s="193">
        <v>0</v>
      </c>
      <c r="N177" s="193">
        <v>0</v>
      </c>
      <c r="O177" s="193">
        <v>0</v>
      </c>
      <c r="P177" s="193">
        <v>0</v>
      </c>
      <c r="Q177" s="193">
        <v>0</v>
      </c>
      <c r="R177" s="702" t="s">
        <v>477</v>
      </c>
      <c r="S177" s="57" t="s">
        <v>1093</v>
      </c>
      <c r="T177" s="57" t="s">
        <v>1094</v>
      </c>
      <c r="U177" s="40">
        <v>1</v>
      </c>
      <c r="V177" s="40">
        <v>1.2</v>
      </c>
      <c r="W177" s="40" t="s">
        <v>97</v>
      </c>
      <c r="X177" s="57" t="s">
        <v>394</v>
      </c>
      <c r="Y177" s="415" t="s">
        <v>1078</v>
      </c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7"/>
      <c r="AJ177" s="207"/>
    </row>
    <row r="178" spans="1:36" s="208" customFormat="1">
      <c r="A178" s="33"/>
      <c r="B178" s="34"/>
      <c r="C178" s="582">
        <v>27</v>
      </c>
      <c r="D178" s="498">
        <v>6</v>
      </c>
      <c r="E178" s="389" t="s">
        <v>2878</v>
      </c>
      <c r="F178" s="147">
        <v>30000</v>
      </c>
      <c r="G178" s="183" t="s">
        <v>525</v>
      </c>
      <c r="H178" s="183" t="s">
        <v>525</v>
      </c>
      <c r="I178" s="183" t="s">
        <v>525</v>
      </c>
      <c r="J178" s="183" t="s">
        <v>525</v>
      </c>
      <c r="K178" s="808">
        <f t="shared" si="23"/>
        <v>30000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702" t="s">
        <v>477</v>
      </c>
      <c r="S178" s="702" t="s">
        <v>2879</v>
      </c>
      <c r="T178" s="702" t="s">
        <v>2880</v>
      </c>
      <c r="U178" s="40">
        <v>1</v>
      </c>
      <c r="V178" s="40">
        <v>1.2</v>
      </c>
      <c r="W178" s="40" t="s">
        <v>97</v>
      </c>
      <c r="X178" s="702" t="s">
        <v>211</v>
      </c>
      <c r="Y178" s="416" t="s">
        <v>536</v>
      </c>
      <c r="Z178" s="207"/>
      <c r="AA178" s="207"/>
      <c r="AB178" s="207"/>
      <c r="AC178" s="207"/>
      <c r="AD178" s="207"/>
      <c r="AE178" s="207"/>
      <c r="AF178" s="207"/>
      <c r="AG178" s="207"/>
      <c r="AH178" s="207"/>
      <c r="AI178" s="207"/>
      <c r="AJ178" s="207"/>
    </row>
    <row r="179" spans="1:36" s="208" customFormat="1">
      <c r="A179" s="33"/>
      <c r="B179" s="34"/>
      <c r="C179" s="582">
        <v>28</v>
      </c>
      <c r="D179" s="498">
        <v>7</v>
      </c>
      <c r="E179" s="389" t="s">
        <v>2881</v>
      </c>
      <c r="F179" s="147">
        <v>30000</v>
      </c>
      <c r="G179" s="183" t="s">
        <v>525</v>
      </c>
      <c r="H179" s="183" t="s">
        <v>525</v>
      </c>
      <c r="I179" s="183" t="s">
        <v>525</v>
      </c>
      <c r="J179" s="183" t="s">
        <v>525</v>
      </c>
      <c r="K179" s="808">
        <f t="shared" si="23"/>
        <v>30000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702" t="s">
        <v>477</v>
      </c>
      <c r="S179" s="702" t="s">
        <v>2882</v>
      </c>
      <c r="T179" s="702" t="s">
        <v>2883</v>
      </c>
      <c r="U179" s="40">
        <v>1</v>
      </c>
      <c r="V179" s="40">
        <v>1.2</v>
      </c>
      <c r="W179" s="40" t="s">
        <v>97</v>
      </c>
      <c r="X179" s="702" t="s">
        <v>211</v>
      </c>
      <c r="Y179" s="416" t="s">
        <v>536</v>
      </c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</row>
    <row r="180" spans="1:36" s="211" customFormat="1">
      <c r="A180" s="55"/>
      <c r="B180" s="56"/>
      <c r="C180" s="582">
        <v>29</v>
      </c>
      <c r="D180" s="840">
        <v>1</v>
      </c>
      <c r="E180" s="478" t="s">
        <v>697</v>
      </c>
      <c r="F180" s="1250">
        <v>0</v>
      </c>
      <c r="G180" s="197">
        <v>80000</v>
      </c>
      <c r="H180" s="841">
        <v>0</v>
      </c>
      <c r="I180" s="841">
        <v>0</v>
      </c>
      <c r="J180" s="841">
        <v>0</v>
      </c>
      <c r="K180" s="842">
        <f t="shared" ref="K180" si="24">SUM(F180,G180,H180,I180,J180)</f>
        <v>80000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7" t="s">
        <v>698</v>
      </c>
      <c r="S180" s="57" t="s">
        <v>699</v>
      </c>
      <c r="T180" s="57" t="s">
        <v>541</v>
      </c>
      <c r="U180" s="40">
        <v>1</v>
      </c>
      <c r="V180" s="40">
        <v>1.2</v>
      </c>
      <c r="W180" s="40" t="s">
        <v>97</v>
      </c>
      <c r="X180" s="702" t="s">
        <v>3458</v>
      </c>
      <c r="Y180" s="209" t="s">
        <v>536</v>
      </c>
      <c r="Z180" s="210" t="s">
        <v>536</v>
      </c>
      <c r="AA180" s="210"/>
      <c r="AB180" s="210"/>
      <c r="AC180" s="210"/>
      <c r="AD180" s="210"/>
      <c r="AE180" s="210"/>
      <c r="AF180" s="210"/>
      <c r="AG180" s="210"/>
      <c r="AH180" s="210"/>
      <c r="AI180" s="210"/>
      <c r="AJ180" s="210"/>
    </row>
    <row r="181" spans="1:36" s="208" customFormat="1" ht="69.75">
      <c r="A181" s="33"/>
      <c r="B181" s="34"/>
      <c r="C181" s="582">
        <v>30</v>
      </c>
      <c r="D181" s="498">
        <v>1</v>
      </c>
      <c r="E181" s="531" t="s">
        <v>3149</v>
      </c>
      <c r="F181" s="440">
        <v>0</v>
      </c>
      <c r="G181" s="43">
        <v>261800</v>
      </c>
      <c r="H181" s="70">
        <v>0</v>
      </c>
      <c r="I181" s="70">
        <v>0</v>
      </c>
      <c r="J181" s="70">
        <v>0</v>
      </c>
      <c r="K181" s="1098">
        <v>261800</v>
      </c>
      <c r="L181" s="70">
        <v>0</v>
      </c>
      <c r="M181" s="70">
        <v>0</v>
      </c>
      <c r="N181" s="70">
        <v>0</v>
      </c>
      <c r="O181" s="70">
        <v>0</v>
      </c>
      <c r="P181" s="70">
        <v>0</v>
      </c>
      <c r="Q181" s="70">
        <v>0</v>
      </c>
      <c r="R181" s="57" t="s">
        <v>477</v>
      </c>
      <c r="S181" s="57" t="s">
        <v>801</v>
      </c>
      <c r="T181" s="65" t="s">
        <v>802</v>
      </c>
      <c r="U181" s="40">
        <v>1</v>
      </c>
      <c r="V181" s="40">
        <v>1.2</v>
      </c>
      <c r="W181" s="40" t="s">
        <v>97</v>
      </c>
      <c r="X181" s="65" t="s">
        <v>180</v>
      </c>
      <c r="Y181" s="415" t="s">
        <v>3117</v>
      </c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</row>
    <row r="182" spans="1:36" s="208" customFormat="1" ht="69.75">
      <c r="A182" s="33"/>
      <c r="B182" s="34"/>
      <c r="C182" s="582">
        <v>31</v>
      </c>
      <c r="D182" s="498">
        <v>2</v>
      </c>
      <c r="E182" s="531" t="s">
        <v>803</v>
      </c>
      <c r="F182" s="440">
        <v>0</v>
      </c>
      <c r="G182" s="43">
        <v>226500</v>
      </c>
      <c r="H182" s="70">
        <v>0</v>
      </c>
      <c r="I182" s="70">
        <v>0</v>
      </c>
      <c r="J182" s="70">
        <v>0</v>
      </c>
      <c r="K182" s="1098">
        <v>226500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0</v>
      </c>
      <c r="R182" s="57" t="s">
        <v>477</v>
      </c>
      <c r="S182" s="57" t="s">
        <v>804</v>
      </c>
      <c r="T182" s="65" t="s">
        <v>805</v>
      </c>
      <c r="U182" s="40">
        <v>1</v>
      </c>
      <c r="V182" s="40">
        <v>1.2</v>
      </c>
      <c r="W182" s="40" t="s">
        <v>97</v>
      </c>
      <c r="X182" s="65" t="s">
        <v>180</v>
      </c>
      <c r="Y182" s="415" t="s">
        <v>3117</v>
      </c>
      <c r="Z182" s="207"/>
      <c r="AA182" s="207"/>
      <c r="AB182" s="207"/>
      <c r="AC182" s="207"/>
      <c r="AD182" s="207"/>
      <c r="AE182" s="207"/>
      <c r="AF182" s="207"/>
      <c r="AG182" s="207"/>
      <c r="AH182" s="207"/>
      <c r="AI182" s="207"/>
      <c r="AJ182" s="207"/>
    </row>
    <row r="183" spans="1:36" s="208" customFormat="1" ht="69.75">
      <c r="A183" s="55"/>
      <c r="B183" s="56"/>
      <c r="C183" s="582">
        <v>32</v>
      </c>
      <c r="D183" s="498">
        <v>1</v>
      </c>
      <c r="E183" s="482" t="s">
        <v>3874</v>
      </c>
      <c r="F183" s="440">
        <v>0</v>
      </c>
      <c r="G183" s="440">
        <v>264000</v>
      </c>
      <c r="H183" s="70">
        <v>0</v>
      </c>
      <c r="I183" s="70">
        <v>0</v>
      </c>
      <c r="J183" s="70">
        <v>0</v>
      </c>
      <c r="K183" s="1098">
        <f>SUM(F183,G183,H183,I183,J183)</f>
        <v>264000</v>
      </c>
      <c r="L183" s="70">
        <v>0</v>
      </c>
      <c r="M183" s="70">
        <v>0</v>
      </c>
      <c r="N183" s="70">
        <v>0</v>
      </c>
      <c r="O183" s="70">
        <v>0</v>
      </c>
      <c r="P183" s="70">
        <v>0</v>
      </c>
      <c r="Q183" s="70">
        <v>0</v>
      </c>
      <c r="R183" s="57" t="s">
        <v>477</v>
      </c>
      <c r="S183" s="57" t="s">
        <v>809</v>
      </c>
      <c r="T183" s="65" t="s">
        <v>810</v>
      </c>
      <c r="U183" s="40">
        <v>1</v>
      </c>
      <c r="V183" s="40">
        <v>1.2</v>
      </c>
      <c r="W183" s="40" t="s">
        <v>97</v>
      </c>
      <c r="X183" s="65" t="s">
        <v>773</v>
      </c>
      <c r="Y183" s="415" t="s">
        <v>3117</v>
      </c>
      <c r="Z183" s="207"/>
      <c r="AA183" s="207"/>
      <c r="AB183" s="207"/>
      <c r="AC183" s="207"/>
      <c r="AD183" s="207"/>
      <c r="AE183" s="207"/>
      <c r="AF183" s="207"/>
      <c r="AG183" s="207"/>
      <c r="AH183" s="207"/>
      <c r="AI183" s="207"/>
      <c r="AJ183" s="207"/>
    </row>
    <row r="184" spans="1:36" s="265" customFormat="1" ht="93">
      <c r="A184" s="55"/>
      <c r="B184" s="56"/>
      <c r="C184" s="582">
        <v>33</v>
      </c>
      <c r="D184" s="492">
        <v>7</v>
      </c>
      <c r="E184" s="454" t="s">
        <v>2304</v>
      </c>
      <c r="F184" s="183" t="s">
        <v>525</v>
      </c>
      <c r="G184" s="811">
        <v>30000</v>
      </c>
      <c r="H184" s="702" t="s">
        <v>525</v>
      </c>
      <c r="I184" s="702" t="s">
        <v>525</v>
      </c>
      <c r="J184" s="702" t="s">
        <v>525</v>
      </c>
      <c r="K184" s="808">
        <f t="shared" ref="K184" si="25">SUM(F184,G184,H184,I184,J184)</f>
        <v>30000</v>
      </c>
      <c r="L184" s="702" t="s">
        <v>525</v>
      </c>
      <c r="M184" s="188">
        <v>120</v>
      </c>
      <c r="N184" s="702" t="s">
        <v>525</v>
      </c>
      <c r="O184" s="189">
        <f t="shared" ref="O184" si="26">SUM(L184:N184)</f>
        <v>120</v>
      </c>
      <c r="P184" s="848" t="s">
        <v>3267</v>
      </c>
      <c r="Q184" s="190" t="s">
        <v>220</v>
      </c>
      <c r="R184" s="75">
        <v>21794</v>
      </c>
      <c r="S184" s="86" t="s">
        <v>2283</v>
      </c>
      <c r="T184" s="86" t="s">
        <v>2284</v>
      </c>
      <c r="U184" s="40">
        <v>1</v>
      </c>
      <c r="V184" s="40">
        <v>1.2</v>
      </c>
      <c r="W184" s="40" t="s">
        <v>97</v>
      </c>
      <c r="X184" s="40" t="s">
        <v>221</v>
      </c>
      <c r="Y184" s="416" t="s">
        <v>2272</v>
      </c>
      <c r="Z184" s="264"/>
      <c r="AA184" s="264"/>
      <c r="AB184" s="264"/>
      <c r="AC184" s="264"/>
      <c r="AD184" s="264"/>
      <c r="AE184" s="264"/>
      <c r="AF184" s="264"/>
      <c r="AG184" s="264"/>
      <c r="AH184" s="264"/>
      <c r="AI184" s="264"/>
      <c r="AJ184" s="264"/>
    </row>
    <row r="185" spans="1:36" s="208" customFormat="1" ht="46.5">
      <c r="A185" s="33"/>
      <c r="B185" s="34"/>
      <c r="C185" s="582">
        <v>34</v>
      </c>
      <c r="D185" s="498">
        <v>5</v>
      </c>
      <c r="E185" s="482" t="s">
        <v>3875</v>
      </c>
      <c r="F185" s="435">
        <v>0</v>
      </c>
      <c r="G185" s="46">
        <v>250000</v>
      </c>
      <c r="H185" s="183" t="s">
        <v>525</v>
      </c>
      <c r="I185" s="183" t="s">
        <v>525</v>
      </c>
      <c r="J185" s="183" t="s">
        <v>525</v>
      </c>
      <c r="K185" s="808">
        <f t="shared" ref="K185:K193" si="27">SUM(F185,G185,H185,I185,J185)</f>
        <v>250000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702" t="s">
        <v>477</v>
      </c>
      <c r="S185" s="702" t="s">
        <v>2877</v>
      </c>
      <c r="T185" s="702" t="s">
        <v>672</v>
      </c>
      <c r="U185" s="40">
        <v>1</v>
      </c>
      <c r="V185" s="40">
        <v>1.2</v>
      </c>
      <c r="W185" s="40" t="s">
        <v>97</v>
      </c>
      <c r="X185" s="702" t="s">
        <v>211</v>
      </c>
      <c r="Y185" s="416" t="s">
        <v>536</v>
      </c>
      <c r="Z185" s="207"/>
      <c r="AA185" s="207"/>
      <c r="AB185" s="207"/>
      <c r="AC185" s="207"/>
      <c r="AD185" s="207"/>
      <c r="AE185" s="207"/>
      <c r="AF185" s="207"/>
      <c r="AG185" s="207"/>
      <c r="AH185" s="207"/>
      <c r="AI185" s="207"/>
      <c r="AJ185" s="207"/>
    </row>
    <row r="186" spans="1:36" s="208" customFormat="1" ht="46.5">
      <c r="A186" s="33"/>
      <c r="B186" s="34"/>
      <c r="C186" s="582">
        <v>35</v>
      </c>
      <c r="D186" s="498">
        <v>2</v>
      </c>
      <c r="E186" s="454" t="s">
        <v>2872</v>
      </c>
      <c r="F186" s="435">
        <v>0</v>
      </c>
      <c r="G186" s="46">
        <v>357000</v>
      </c>
      <c r="H186" s="183" t="s">
        <v>525</v>
      </c>
      <c r="I186" s="183" t="s">
        <v>525</v>
      </c>
      <c r="J186" s="183" t="s">
        <v>525</v>
      </c>
      <c r="K186" s="808">
        <f t="shared" si="27"/>
        <v>357000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702" t="s">
        <v>477</v>
      </c>
      <c r="S186" s="702" t="s">
        <v>2873</v>
      </c>
      <c r="T186" s="702" t="s">
        <v>2874</v>
      </c>
      <c r="U186" s="40">
        <v>1</v>
      </c>
      <c r="V186" s="40">
        <v>1.2</v>
      </c>
      <c r="W186" s="40" t="s">
        <v>97</v>
      </c>
      <c r="X186" s="702" t="s">
        <v>211</v>
      </c>
      <c r="Y186" s="416" t="s">
        <v>536</v>
      </c>
      <c r="Z186" s="207"/>
      <c r="AA186" s="207"/>
      <c r="AB186" s="207"/>
      <c r="AC186" s="207"/>
      <c r="AD186" s="207"/>
      <c r="AE186" s="207"/>
      <c r="AF186" s="207"/>
      <c r="AG186" s="207"/>
      <c r="AH186" s="207"/>
      <c r="AI186" s="207"/>
      <c r="AJ186" s="207"/>
    </row>
    <row r="187" spans="1:36" s="208" customFormat="1" ht="46.5">
      <c r="A187" s="33"/>
      <c r="B187" s="34"/>
      <c r="C187" s="582">
        <v>36</v>
      </c>
      <c r="D187" s="488">
        <v>18</v>
      </c>
      <c r="E187" s="508" t="s">
        <v>3385</v>
      </c>
      <c r="F187" s="37">
        <v>40000</v>
      </c>
      <c r="G187" s="37">
        <v>0</v>
      </c>
      <c r="H187" s="42">
        <v>0</v>
      </c>
      <c r="I187" s="42">
        <v>0</v>
      </c>
      <c r="J187" s="42">
        <v>0</v>
      </c>
      <c r="K187" s="42">
        <f t="shared" si="27"/>
        <v>40000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702" t="s">
        <v>477</v>
      </c>
      <c r="S187" s="702" t="s">
        <v>507</v>
      </c>
      <c r="T187" s="40"/>
      <c r="U187" s="40">
        <v>1</v>
      </c>
      <c r="V187" s="40">
        <v>1.2</v>
      </c>
      <c r="W187" s="40" t="s">
        <v>97</v>
      </c>
      <c r="X187" s="40" t="s">
        <v>211</v>
      </c>
      <c r="Y187" s="658" t="s">
        <v>368</v>
      </c>
      <c r="Z187" s="207"/>
      <c r="AA187" s="207"/>
      <c r="AB187" s="207"/>
      <c r="AC187" s="207"/>
      <c r="AD187" s="207"/>
      <c r="AE187" s="207"/>
      <c r="AF187" s="207"/>
      <c r="AG187" s="207"/>
      <c r="AH187" s="207"/>
      <c r="AI187" s="207"/>
      <c r="AJ187" s="207"/>
    </row>
    <row r="188" spans="1:36" s="208" customFormat="1" ht="46.5">
      <c r="A188" s="33"/>
      <c r="B188" s="34"/>
      <c r="C188" s="582">
        <v>37</v>
      </c>
      <c r="D188" s="488">
        <v>13</v>
      </c>
      <c r="E188" s="508" t="s">
        <v>3384</v>
      </c>
      <c r="F188" s="80">
        <v>40000</v>
      </c>
      <c r="G188" s="37">
        <v>0</v>
      </c>
      <c r="H188" s="42">
        <v>0</v>
      </c>
      <c r="I188" s="42">
        <v>0</v>
      </c>
      <c r="J188" s="42">
        <v>0</v>
      </c>
      <c r="K188" s="42">
        <f t="shared" si="27"/>
        <v>40000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702" t="s">
        <v>477</v>
      </c>
      <c r="S188" s="702" t="s">
        <v>499</v>
      </c>
      <c r="T188" s="40"/>
      <c r="U188" s="40">
        <v>1</v>
      </c>
      <c r="V188" s="40">
        <v>1.2</v>
      </c>
      <c r="W188" s="40" t="s">
        <v>97</v>
      </c>
      <c r="X188" s="40" t="s">
        <v>211</v>
      </c>
      <c r="Y188" s="658" t="s">
        <v>368</v>
      </c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07"/>
    </row>
    <row r="189" spans="1:36" s="208" customFormat="1" ht="57.75" customHeight="1">
      <c r="A189" s="33"/>
      <c r="B189" s="34"/>
      <c r="C189" s="582">
        <v>38</v>
      </c>
      <c r="D189" s="488">
        <v>11</v>
      </c>
      <c r="E189" s="508" t="s">
        <v>496</v>
      </c>
      <c r="F189" s="37">
        <v>39000</v>
      </c>
      <c r="G189" s="37">
        <v>0</v>
      </c>
      <c r="H189" s="42">
        <v>0</v>
      </c>
      <c r="I189" s="42">
        <v>0</v>
      </c>
      <c r="J189" s="42">
        <v>0</v>
      </c>
      <c r="K189" s="42">
        <f t="shared" si="27"/>
        <v>39000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702" t="s">
        <v>477</v>
      </c>
      <c r="S189" s="702" t="s">
        <v>497</v>
      </c>
      <c r="T189" s="40"/>
      <c r="U189" s="40">
        <v>1</v>
      </c>
      <c r="V189" s="40">
        <v>1.2</v>
      </c>
      <c r="W189" s="40" t="s">
        <v>97</v>
      </c>
      <c r="X189" s="40" t="s">
        <v>211</v>
      </c>
      <c r="Y189" s="658" t="s">
        <v>368</v>
      </c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07"/>
    </row>
    <row r="190" spans="1:36" s="208" customFormat="1" ht="46.5">
      <c r="A190" s="33"/>
      <c r="B190" s="34"/>
      <c r="C190" s="582">
        <v>39</v>
      </c>
      <c r="D190" s="488">
        <v>8</v>
      </c>
      <c r="E190" s="508" t="s">
        <v>491</v>
      </c>
      <c r="F190" s="37">
        <v>39500</v>
      </c>
      <c r="G190" s="37">
        <v>0</v>
      </c>
      <c r="H190" s="42">
        <v>0</v>
      </c>
      <c r="I190" s="42">
        <v>0</v>
      </c>
      <c r="J190" s="42">
        <v>0</v>
      </c>
      <c r="K190" s="42">
        <f t="shared" si="27"/>
        <v>39500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702" t="s">
        <v>477</v>
      </c>
      <c r="S190" s="702" t="s">
        <v>492</v>
      </c>
      <c r="T190" s="40"/>
      <c r="U190" s="40">
        <v>1</v>
      </c>
      <c r="V190" s="40">
        <v>1.2</v>
      </c>
      <c r="W190" s="40" t="s">
        <v>97</v>
      </c>
      <c r="X190" s="40" t="s">
        <v>211</v>
      </c>
      <c r="Y190" s="658" t="s">
        <v>368</v>
      </c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7"/>
    </row>
    <row r="191" spans="1:36" s="208" customFormat="1">
      <c r="A191" s="33"/>
      <c r="B191" s="34"/>
      <c r="C191" s="582">
        <v>40</v>
      </c>
      <c r="D191" s="522">
        <v>13</v>
      </c>
      <c r="E191" s="389" t="s">
        <v>213</v>
      </c>
      <c r="F191" s="37">
        <v>25000</v>
      </c>
      <c r="G191" s="430">
        <v>0</v>
      </c>
      <c r="H191" s="38">
        <v>0</v>
      </c>
      <c r="I191" s="38">
        <v>0</v>
      </c>
      <c r="J191" s="38">
        <v>0</v>
      </c>
      <c r="K191" s="266">
        <f t="shared" si="27"/>
        <v>25000</v>
      </c>
      <c r="L191" s="54">
        <v>0</v>
      </c>
      <c r="M191" s="161">
        <v>0</v>
      </c>
      <c r="N191" s="161">
        <v>0</v>
      </c>
      <c r="O191" s="161">
        <v>0</v>
      </c>
      <c r="P191" s="194">
        <v>0</v>
      </c>
      <c r="Q191" s="194">
        <v>0</v>
      </c>
      <c r="R191" s="50">
        <v>21763</v>
      </c>
      <c r="S191" s="702" t="s">
        <v>214</v>
      </c>
      <c r="T191" s="40" t="s">
        <v>215</v>
      </c>
      <c r="U191" s="40">
        <v>1</v>
      </c>
      <c r="V191" s="40">
        <v>1.2</v>
      </c>
      <c r="W191" s="40" t="s">
        <v>97</v>
      </c>
      <c r="X191" s="40" t="s">
        <v>211</v>
      </c>
      <c r="Y191" s="658" t="s">
        <v>863</v>
      </c>
      <c r="Z191" s="1340" t="s">
        <v>148</v>
      </c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7"/>
    </row>
    <row r="192" spans="1:36" s="208" customFormat="1" ht="46.5">
      <c r="A192" s="33"/>
      <c r="B192" s="34"/>
      <c r="C192" s="582">
        <v>41</v>
      </c>
      <c r="D192" s="522">
        <v>15</v>
      </c>
      <c r="E192" s="389" t="s">
        <v>3381</v>
      </c>
      <c r="F192" s="37">
        <v>14500</v>
      </c>
      <c r="G192" s="430">
        <v>0</v>
      </c>
      <c r="H192" s="38">
        <v>0</v>
      </c>
      <c r="I192" s="38">
        <v>0</v>
      </c>
      <c r="J192" s="38">
        <v>0</v>
      </c>
      <c r="K192" s="266">
        <f t="shared" si="27"/>
        <v>14500</v>
      </c>
      <c r="L192" s="54">
        <v>0</v>
      </c>
      <c r="M192" s="161">
        <v>0</v>
      </c>
      <c r="N192" s="161">
        <v>0</v>
      </c>
      <c r="O192" s="161">
        <v>0</v>
      </c>
      <c r="P192" s="194">
        <v>0</v>
      </c>
      <c r="Q192" s="194">
        <v>0</v>
      </c>
      <c r="R192" s="50">
        <v>21763</v>
      </c>
      <c r="S192" s="702" t="s">
        <v>216</v>
      </c>
      <c r="T192" s="40" t="s">
        <v>217</v>
      </c>
      <c r="U192" s="40">
        <v>1</v>
      </c>
      <c r="V192" s="40">
        <v>1.2</v>
      </c>
      <c r="W192" s="40" t="s">
        <v>97</v>
      </c>
      <c r="X192" s="40" t="s">
        <v>211</v>
      </c>
      <c r="Y192" s="658" t="s">
        <v>863</v>
      </c>
      <c r="Z192" s="1340" t="s">
        <v>148</v>
      </c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</row>
    <row r="193" spans="1:36" s="208" customFormat="1" ht="46.5">
      <c r="A193" s="33"/>
      <c r="B193" s="34"/>
      <c r="C193" s="582">
        <v>42</v>
      </c>
      <c r="D193" s="522">
        <v>17</v>
      </c>
      <c r="E193" s="389" t="s">
        <v>3382</v>
      </c>
      <c r="F193" s="37">
        <v>25000</v>
      </c>
      <c r="G193" s="430">
        <v>0</v>
      </c>
      <c r="H193" s="38">
        <v>0</v>
      </c>
      <c r="I193" s="38">
        <v>0</v>
      </c>
      <c r="J193" s="38">
        <v>0</v>
      </c>
      <c r="K193" s="266">
        <f t="shared" si="27"/>
        <v>25000</v>
      </c>
      <c r="L193" s="54">
        <v>0</v>
      </c>
      <c r="M193" s="161">
        <v>0</v>
      </c>
      <c r="N193" s="161">
        <v>0</v>
      </c>
      <c r="O193" s="161">
        <v>0</v>
      </c>
      <c r="P193" s="194">
        <v>0</v>
      </c>
      <c r="Q193" s="194">
        <v>0</v>
      </c>
      <c r="R193" s="50">
        <v>21763</v>
      </c>
      <c r="S193" s="702" t="s">
        <v>203</v>
      </c>
      <c r="T193" s="40" t="s">
        <v>204</v>
      </c>
      <c r="U193" s="40">
        <v>1</v>
      </c>
      <c r="V193" s="40">
        <v>1.2</v>
      </c>
      <c r="W193" s="40" t="s">
        <v>97</v>
      </c>
      <c r="X193" s="40" t="s">
        <v>211</v>
      </c>
      <c r="Y193" s="658" t="s">
        <v>863</v>
      </c>
      <c r="Z193" s="1340" t="s">
        <v>148</v>
      </c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07"/>
    </row>
    <row r="194" spans="1:36" s="208" customFormat="1" ht="69.75">
      <c r="A194" s="33"/>
      <c r="B194" s="34"/>
      <c r="C194" s="582">
        <v>43</v>
      </c>
      <c r="D194" s="492">
        <v>9</v>
      </c>
      <c r="E194" s="454" t="s">
        <v>2699</v>
      </c>
      <c r="F194" s="147">
        <v>15000</v>
      </c>
      <c r="G194" s="147">
        <v>0</v>
      </c>
      <c r="H194" s="140">
        <v>0</v>
      </c>
      <c r="I194" s="140">
        <v>0</v>
      </c>
      <c r="J194" s="140">
        <v>0</v>
      </c>
      <c r="K194" s="193">
        <v>15000</v>
      </c>
      <c r="L194" s="140">
        <v>0</v>
      </c>
      <c r="M194" s="140">
        <v>0</v>
      </c>
      <c r="N194" s="140">
        <v>0</v>
      </c>
      <c r="O194" s="140">
        <v>0</v>
      </c>
      <c r="P194" s="140">
        <v>0</v>
      </c>
      <c r="Q194" s="140">
        <v>0</v>
      </c>
      <c r="R194" s="57" t="s">
        <v>2692</v>
      </c>
      <c r="S194" s="57" t="s">
        <v>2700</v>
      </c>
      <c r="T194" s="184" t="s">
        <v>2701</v>
      </c>
      <c r="U194" s="40">
        <v>1</v>
      </c>
      <c r="V194" s="40">
        <v>1.2</v>
      </c>
      <c r="W194" s="40" t="s">
        <v>97</v>
      </c>
      <c r="X194" s="702" t="s">
        <v>211</v>
      </c>
      <c r="Y194" s="416" t="s">
        <v>3032</v>
      </c>
      <c r="Z194" s="207"/>
      <c r="AA194" s="207"/>
      <c r="AB194" s="207"/>
      <c r="AC194" s="207"/>
      <c r="AD194" s="207"/>
      <c r="AE194" s="207"/>
      <c r="AF194" s="207"/>
      <c r="AG194" s="207"/>
      <c r="AH194" s="207"/>
      <c r="AI194" s="207"/>
      <c r="AJ194" s="207"/>
    </row>
    <row r="195" spans="1:36" s="208" customFormat="1" ht="69.75">
      <c r="A195" s="33"/>
      <c r="B195" s="34"/>
      <c r="C195" s="582">
        <v>44</v>
      </c>
      <c r="D195" s="492">
        <v>10</v>
      </c>
      <c r="E195" s="389" t="s">
        <v>2702</v>
      </c>
      <c r="F195" s="147">
        <v>15000</v>
      </c>
      <c r="G195" s="147">
        <v>0</v>
      </c>
      <c r="H195" s="140">
        <v>0</v>
      </c>
      <c r="I195" s="140">
        <v>0</v>
      </c>
      <c r="J195" s="140">
        <v>0</v>
      </c>
      <c r="K195" s="193">
        <v>15000</v>
      </c>
      <c r="L195" s="140">
        <v>0</v>
      </c>
      <c r="M195" s="140">
        <v>0</v>
      </c>
      <c r="N195" s="140">
        <v>0</v>
      </c>
      <c r="O195" s="140">
        <v>0</v>
      </c>
      <c r="P195" s="140">
        <v>0</v>
      </c>
      <c r="Q195" s="140">
        <v>0</v>
      </c>
      <c r="R195" s="57" t="s">
        <v>2692</v>
      </c>
      <c r="S195" s="57" t="s">
        <v>998</v>
      </c>
      <c r="T195" s="184" t="s">
        <v>2703</v>
      </c>
      <c r="U195" s="40">
        <v>1</v>
      </c>
      <c r="V195" s="40">
        <v>1.2</v>
      </c>
      <c r="W195" s="40" t="s">
        <v>97</v>
      </c>
      <c r="X195" s="702" t="s">
        <v>211</v>
      </c>
      <c r="Y195" s="416" t="s">
        <v>3032</v>
      </c>
      <c r="Z195" s="207"/>
      <c r="AA195" s="207"/>
      <c r="AB195" s="207"/>
      <c r="AC195" s="207"/>
      <c r="AD195" s="207"/>
      <c r="AE195" s="207"/>
      <c r="AF195" s="207"/>
      <c r="AG195" s="207"/>
      <c r="AH195" s="207"/>
      <c r="AI195" s="207"/>
      <c r="AJ195" s="207"/>
    </row>
    <row r="196" spans="1:36" s="208" customFormat="1" ht="46.5">
      <c r="A196" s="55"/>
      <c r="B196" s="56"/>
      <c r="C196" s="582">
        <v>45</v>
      </c>
      <c r="D196" s="492">
        <v>3</v>
      </c>
      <c r="E196" s="531" t="s">
        <v>762</v>
      </c>
      <c r="F196" s="440">
        <v>0</v>
      </c>
      <c r="G196" s="43">
        <v>250400</v>
      </c>
      <c r="H196" s="440">
        <v>0</v>
      </c>
      <c r="I196" s="440">
        <v>0</v>
      </c>
      <c r="J196" s="440">
        <v>0</v>
      </c>
      <c r="K196" s="1338">
        <f>SUM(F196,G196,H196,I196,J196)</f>
        <v>250400</v>
      </c>
      <c r="L196" s="164" t="s">
        <v>525</v>
      </c>
      <c r="M196" s="164" t="s">
        <v>525</v>
      </c>
      <c r="N196" s="164" t="s">
        <v>525</v>
      </c>
      <c r="O196" s="164" t="s">
        <v>525</v>
      </c>
      <c r="P196" s="1339" t="s">
        <v>525</v>
      </c>
      <c r="Q196" s="1339" t="s">
        <v>525</v>
      </c>
      <c r="R196" s="1089" t="s">
        <v>477</v>
      </c>
      <c r="S196" s="1089" t="s">
        <v>525</v>
      </c>
      <c r="T196" s="702" t="s">
        <v>763</v>
      </c>
      <c r="U196" s="40">
        <v>1</v>
      </c>
      <c r="V196" s="40">
        <v>1.2</v>
      </c>
      <c r="W196" s="40" t="s">
        <v>97</v>
      </c>
      <c r="X196" s="40" t="s">
        <v>180</v>
      </c>
      <c r="Y196" s="416" t="s">
        <v>3388</v>
      </c>
      <c r="Z196" s="48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07"/>
    </row>
    <row r="197" spans="1:36" s="208" customFormat="1">
      <c r="A197" s="55"/>
      <c r="B197" s="56"/>
      <c r="C197" s="582">
        <v>46</v>
      </c>
      <c r="D197" s="495">
        <v>7</v>
      </c>
      <c r="E197" s="389" t="s">
        <v>768</v>
      </c>
      <c r="F197" s="37">
        <v>30000</v>
      </c>
      <c r="G197" s="440">
        <v>0</v>
      </c>
      <c r="H197" s="440">
        <v>0</v>
      </c>
      <c r="I197" s="440">
        <v>0</v>
      </c>
      <c r="J197" s="440">
        <v>0</v>
      </c>
      <c r="K197" s="1338">
        <f t="shared" ref="K197:K198" si="28">SUM(F197,G197,H197,I197,J197)</f>
        <v>30000</v>
      </c>
      <c r="L197" s="164" t="s">
        <v>525</v>
      </c>
      <c r="M197" s="164" t="s">
        <v>525</v>
      </c>
      <c r="N197" s="164" t="s">
        <v>525</v>
      </c>
      <c r="O197" s="164" t="s">
        <v>525</v>
      </c>
      <c r="P197" s="1339" t="s">
        <v>525</v>
      </c>
      <c r="Q197" s="1339" t="s">
        <v>525</v>
      </c>
      <c r="R197" s="1089" t="s">
        <v>477</v>
      </c>
      <c r="S197" s="1089" t="s">
        <v>525</v>
      </c>
      <c r="T197" s="702" t="s">
        <v>769</v>
      </c>
      <c r="U197" s="40">
        <v>1</v>
      </c>
      <c r="V197" s="40">
        <v>1.2</v>
      </c>
      <c r="W197" s="40" t="s">
        <v>97</v>
      </c>
      <c r="X197" s="40" t="s">
        <v>180</v>
      </c>
      <c r="Y197" s="416" t="s">
        <v>3388</v>
      </c>
      <c r="Z197" s="48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07"/>
    </row>
    <row r="198" spans="1:36" s="208" customFormat="1" ht="46.5">
      <c r="A198" s="55"/>
      <c r="B198" s="56"/>
      <c r="C198" s="582">
        <v>47</v>
      </c>
      <c r="D198" s="495">
        <v>8</v>
      </c>
      <c r="E198" s="389" t="s">
        <v>3876</v>
      </c>
      <c r="F198" s="37">
        <v>30000</v>
      </c>
      <c r="G198" s="440">
        <v>0</v>
      </c>
      <c r="H198" s="440">
        <v>0</v>
      </c>
      <c r="I198" s="440">
        <v>0</v>
      </c>
      <c r="J198" s="440">
        <v>0</v>
      </c>
      <c r="K198" s="1338">
        <f t="shared" si="28"/>
        <v>30000</v>
      </c>
      <c r="L198" s="164" t="s">
        <v>525</v>
      </c>
      <c r="M198" s="164" t="s">
        <v>525</v>
      </c>
      <c r="N198" s="164" t="s">
        <v>525</v>
      </c>
      <c r="O198" s="164" t="s">
        <v>525</v>
      </c>
      <c r="P198" s="1339" t="s">
        <v>525</v>
      </c>
      <c r="Q198" s="1339" t="s">
        <v>525</v>
      </c>
      <c r="R198" s="1089" t="s">
        <v>477</v>
      </c>
      <c r="S198" s="1089" t="s">
        <v>525</v>
      </c>
      <c r="T198" s="702" t="s">
        <v>770</v>
      </c>
      <c r="U198" s="40">
        <v>1</v>
      </c>
      <c r="V198" s="40">
        <v>1.2</v>
      </c>
      <c r="W198" s="40" t="s">
        <v>97</v>
      </c>
      <c r="X198" s="40" t="s">
        <v>180</v>
      </c>
      <c r="Y198" s="416" t="s">
        <v>3388</v>
      </c>
      <c r="Z198" s="48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07"/>
    </row>
    <row r="199" spans="1:36" s="208" customFormat="1">
      <c r="A199" s="33"/>
      <c r="B199" s="34"/>
      <c r="C199" s="582"/>
      <c r="D199" s="665"/>
      <c r="E199" s="1348" t="s">
        <v>3154</v>
      </c>
      <c r="F199" s="678"/>
      <c r="G199" s="678"/>
      <c r="H199" s="679"/>
      <c r="I199" s="679"/>
      <c r="J199" s="679"/>
      <c r="K199" s="1336"/>
      <c r="L199" s="679"/>
      <c r="M199" s="679"/>
      <c r="N199" s="679"/>
      <c r="O199" s="679"/>
      <c r="P199" s="679"/>
      <c r="Q199" s="679"/>
      <c r="R199" s="36"/>
      <c r="S199" s="36"/>
      <c r="T199" s="1337"/>
      <c r="U199" s="40"/>
      <c r="V199" s="40"/>
      <c r="W199" s="40"/>
      <c r="X199" s="650"/>
      <c r="Y199" s="668"/>
      <c r="Z199" s="207"/>
      <c r="AA199" s="207"/>
      <c r="AB199" s="207"/>
      <c r="AC199" s="207"/>
      <c r="AD199" s="207"/>
      <c r="AE199" s="207"/>
      <c r="AF199" s="207"/>
      <c r="AG199" s="207"/>
      <c r="AH199" s="207"/>
      <c r="AI199" s="207"/>
      <c r="AJ199" s="207"/>
    </row>
    <row r="200" spans="1:36" s="208" customFormat="1">
      <c r="A200" s="33"/>
      <c r="B200" s="34"/>
      <c r="C200" s="582">
        <v>48</v>
      </c>
      <c r="D200" s="492">
        <v>9</v>
      </c>
      <c r="E200" s="389" t="s">
        <v>780</v>
      </c>
      <c r="F200" s="37">
        <v>5000</v>
      </c>
      <c r="G200" s="147">
        <v>0</v>
      </c>
      <c r="H200" s="164" t="s">
        <v>525</v>
      </c>
      <c r="I200" s="164" t="s">
        <v>525</v>
      </c>
      <c r="J200" s="164" t="s">
        <v>525</v>
      </c>
      <c r="K200" s="1338">
        <f>SUM(F200,G200,H200,I200,J200)</f>
        <v>5000</v>
      </c>
      <c r="L200" s="164" t="s">
        <v>525</v>
      </c>
      <c r="M200" s="164" t="s">
        <v>525</v>
      </c>
      <c r="N200" s="164" t="s">
        <v>525</v>
      </c>
      <c r="O200" s="164" t="s">
        <v>525</v>
      </c>
      <c r="P200" s="1339" t="s">
        <v>525</v>
      </c>
      <c r="Q200" s="1339" t="s">
        <v>525</v>
      </c>
      <c r="R200" s="1089" t="s">
        <v>477</v>
      </c>
      <c r="S200" s="1089" t="s">
        <v>525</v>
      </c>
      <c r="T200" s="702" t="s">
        <v>764</v>
      </c>
      <c r="U200" s="40">
        <v>1</v>
      </c>
      <c r="V200" s="40">
        <v>1.2</v>
      </c>
      <c r="W200" s="40" t="s">
        <v>97</v>
      </c>
      <c r="X200" s="40" t="s">
        <v>180</v>
      </c>
      <c r="Y200" s="416" t="s">
        <v>3388</v>
      </c>
      <c r="Z200" s="48"/>
      <c r="AA200" s="207"/>
      <c r="AB200" s="207"/>
      <c r="AC200" s="207"/>
      <c r="AD200" s="207"/>
      <c r="AE200" s="207"/>
      <c r="AF200" s="207"/>
      <c r="AG200" s="207"/>
      <c r="AH200" s="207"/>
      <c r="AI200" s="207"/>
      <c r="AJ200" s="207"/>
    </row>
    <row r="201" spans="1:36" s="208" customFormat="1" ht="46.5">
      <c r="A201" s="33"/>
      <c r="B201" s="34"/>
      <c r="C201" s="582">
        <v>49</v>
      </c>
      <c r="D201" s="495">
        <v>6</v>
      </c>
      <c r="E201" s="389" t="s">
        <v>781</v>
      </c>
      <c r="F201" s="37">
        <v>5000</v>
      </c>
      <c r="G201" s="147">
        <v>0</v>
      </c>
      <c r="H201" s="164" t="s">
        <v>525</v>
      </c>
      <c r="I201" s="164" t="s">
        <v>525</v>
      </c>
      <c r="J201" s="164" t="s">
        <v>525</v>
      </c>
      <c r="K201" s="1338">
        <f t="shared" ref="K201:K202" si="29">SUM(F201,G201,H201,I201,J201)</f>
        <v>5000</v>
      </c>
      <c r="L201" s="164" t="s">
        <v>525</v>
      </c>
      <c r="M201" s="164" t="s">
        <v>525</v>
      </c>
      <c r="N201" s="164" t="s">
        <v>525</v>
      </c>
      <c r="O201" s="164" t="s">
        <v>525</v>
      </c>
      <c r="P201" s="1339" t="s">
        <v>525</v>
      </c>
      <c r="Q201" s="1339" t="s">
        <v>525</v>
      </c>
      <c r="R201" s="1089" t="s">
        <v>477</v>
      </c>
      <c r="S201" s="1089" t="s">
        <v>525</v>
      </c>
      <c r="T201" s="702" t="s">
        <v>778</v>
      </c>
      <c r="U201" s="40">
        <v>1</v>
      </c>
      <c r="V201" s="40">
        <v>1.2</v>
      </c>
      <c r="W201" s="40" t="s">
        <v>97</v>
      </c>
      <c r="X201" s="40" t="s">
        <v>773</v>
      </c>
      <c r="Y201" s="416" t="s">
        <v>3388</v>
      </c>
      <c r="Z201" s="48"/>
      <c r="AA201" s="207"/>
      <c r="AB201" s="207"/>
      <c r="AC201" s="207"/>
      <c r="AD201" s="207"/>
      <c r="AE201" s="207"/>
      <c r="AF201" s="207"/>
      <c r="AG201" s="207"/>
      <c r="AH201" s="207"/>
      <c r="AI201" s="207"/>
      <c r="AJ201" s="207"/>
    </row>
    <row r="202" spans="1:36" s="208" customFormat="1">
      <c r="A202" s="33"/>
      <c r="B202" s="34"/>
      <c r="C202" s="582">
        <v>50</v>
      </c>
      <c r="D202" s="495">
        <v>7</v>
      </c>
      <c r="E202" s="389" t="s">
        <v>782</v>
      </c>
      <c r="F202" s="37">
        <v>5000</v>
      </c>
      <c r="G202" s="147">
        <v>0</v>
      </c>
      <c r="H202" s="164" t="s">
        <v>525</v>
      </c>
      <c r="I202" s="164" t="s">
        <v>525</v>
      </c>
      <c r="J202" s="164" t="s">
        <v>525</v>
      </c>
      <c r="K202" s="1338">
        <f t="shared" si="29"/>
        <v>5000</v>
      </c>
      <c r="L202" s="164" t="s">
        <v>525</v>
      </c>
      <c r="M202" s="164" t="s">
        <v>525</v>
      </c>
      <c r="N202" s="164" t="s">
        <v>525</v>
      </c>
      <c r="O202" s="164" t="s">
        <v>525</v>
      </c>
      <c r="P202" s="1339" t="s">
        <v>525</v>
      </c>
      <c r="Q202" s="1339" t="s">
        <v>525</v>
      </c>
      <c r="R202" s="1089" t="s">
        <v>477</v>
      </c>
      <c r="S202" s="1089" t="s">
        <v>525</v>
      </c>
      <c r="T202" s="702" t="s">
        <v>763</v>
      </c>
      <c r="U202" s="40">
        <v>1</v>
      </c>
      <c r="V202" s="40">
        <v>1.2</v>
      </c>
      <c r="W202" s="40" t="s">
        <v>97</v>
      </c>
      <c r="X202" s="40" t="s">
        <v>773</v>
      </c>
      <c r="Y202" s="416" t="s">
        <v>3388</v>
      </c>
      <c r="Z202" s="48"/>
      <c r="AA202" s="207"/>
      <c r="AB202" s="207"/>
      <c r="AC202" s="207"/>
      <c r="AD202" s="207"/>
      <c r="AE202" s="207"/>
      <c r="AF202" s="207"/>
      <c r="AG202" s="207"/>
      <c r="AH202" s="207"/>
      <c r="AI202" s="207"/>
      <c r="AJ202" s="207"/>
    </row>
    <row r="203" spans="1:36" s="208" customFormat="1" ht="46.5">
      <c r="A203" s="33"/>
      <c r="B203" s="34"/>
      <c r="C203" s="582">
        <v>51</v>
      </c>
      <c r="D203" s="498">
        <v>7</v>
      </c>
      <c r="E203" s="454" t="s">
        <v>1079</v>
      </c>
      <c r="F203" s="71">
        <v>5000</v>
      </c>
      <c r="G203" s="444">
        <v>0</v>
      </c>
      <c r="H203" s="193">
        <v>0</v>
      </c>
      <c r="I203" s="193">
        <v>0</v>
      </c>
      <c r="J203" s="193">
        <v>0</v>
      </c>
      <c r="K203" s="110">
        <f>SUM(F203,G203,H203,I203,J203)</f>
        <v>5000</v>
      </c>
      <c r="L203" s="147">
        <v>0</v>
      </c>
      <c r="M203" s="147">
        <v>0</v>
      </c>
      <c r="N203" s="147">
        <v>0</v>
      </c>
      <c r="O203" s="147">
        <v>0</v>
      </c>
      <c r="P203" s="147">
        <v>0</v>
      </c>
      <c r="Q203" s="147">
        <v>0</v>
      </c>
      <c r="R203" s="1089" t="s">
        <v>477</v>
      </c>
      <c r="S203" s="57" t="s">
        <v>1080</v>
      </c>
      <c r="T203" s="57" t="s">
        <v>1081</v>
      </c>
      <c r="U203" s="40">
        <v>1</v>
      </c>
      <c r="V203" s="40">
        <v>1.2</v>
      </c>
      <c r="W203" s="40" t="s">
        <v>97</v>
      </c>
      <c r="X203" s="57" t="s">
        <v>211</v>
      </c>
      <c r="Y203" s="415" t="s">
        <v>1078</v>
      </c>
      <c r="Z203" s="207"/>
      <c r="AA203" s="207"/>
      <c r="AB203" s="207"/>
      <c r="AC203" s="207"/>
      <c r="AD203" s="207"/>
      <c r="AE203" s="207"/>
      <c r="AF203" s="207"/>
      <c r="AG203" s="207"/>
      <c r="AH203" s="207"/>
      <c r="AI203" s="207"/>
      <c r="AJ203" s="207"/>
    </row>
    <row r="204" spans="1:36" s="208" customFormat="1" ht="46.5">
      <c r="A204" s="33"/>
      <c r="B204" s="34"/>
      <c r="C204" s="582">
        <v>52</v>
      </c>
      <c r="D204" s="498">
        <v>8</v>
      </c>
      <c r="E204" s="454" t="s">
        <v>1082</v>
      </c>
      <c r="F204" s="71">
        <v>5000</v>
      </c>
      <c r="G204" s="444">
        <v>0</v>
      </c>
      <c r="H204" s="193">
        <v>0</v>
      </c>
      <c r="I204" s="193">
        <v>0</v>
      </c>
      <c r="J204" s="193">
        <v>0</v>
      </c>
      <c r="K204" s="110">
        <f t="shared" ref="K204:K206" si="30">SUM(F204,G204,H204,I204,J204)</f>
        <v>5000</v>
      </c>
      <c r="L204" s="147">
        <v>0</v>
      </c>
      <c r="M204" s="147">
        <v>0</v>
      </c>
      <c r="N204" s="147">
        <v>0</v>
      </c>
      <c r="O204" s="147">
        <v>0</v>
      </c>
      <c r="P204" s="147">
        <v>0</v>
      </c>
      <c r="Q204" s="147">
        <v>0</v>
      </c>
      <c r="R204" s="1089" t="s">
        <v>477</v>
      </c>
      <c r="S204" s="57" t="s">
        <v>3375</v>
      </c>
      <c r="T204" s="57" t="s">
        <v>1083</v>
      </c>
      <c r="U204" s="40">
        <v>1</v>
      </c>
      <c r="V204" s="40">
        <v>1.2</v>
      </c>
      <c r="W204" s="40" t="s">
        <v>97</v>
      </c>
      <c r="X204" s="57" t="s">
        <v>211</v>
      </c>
      <c r="Y204" s="415" t="s">
        <v>1078</v>
      </c>
      <c r="Z204" s="207"/>
      <c r="AA204" s="207"/>
      <c r="AB204" s="207"/>
      <c r="AC204" s="207"/>
      <c r="AD204" s="207"/>
      <c r="AE204" s="207"/>
      <c r="AF204" s="207"/>
      <c r="AG204" s="207"/>
      <c r="AH204" s="207"/>
      <c r="AI204" s="207"/>
      <c r="AJ204" s="207"/>
    </row>
    <row r="205" spans="1:36" s="208" customFormat="1" ht="46.5">
      <c r="A205" s="33"/>
      <c r="B205" s="34"/>
      <c r="C205" s="582">
        <v>53</v>
      </c>
      <c r="D205" s="498">
        <v>9</v>
      </c>
      <c r="E205" s="454" t="s">
        <v>1084</v>
      </c>
      <c r="F205" s="71">
        <v>5000</v>
      </c>
      <c r="G205" s="444">
        <v>0</v>
      </c>
      <c r="H205" s="193">
        <v>0</v>
      </c>
      <c r="I205" s="193">
        <v>0</v>
      </c>
      <c r="J205" s="193">
        <v>0</v>
      </c>
      <c r="K205" s="110">
        <f t="shared" si="30"/>
        <v>5000</v>
      </c>
      <c r="L205" s="147">
        <v>0</v>
      </c>
      <c r="M205" s="147">
        <v>0</v>
      </c>
      <c r="N205" s="147">
        <v>0</v>
      </c>
      <c r="O205" s="147">
        <v>0</v>
      </c>
      <c r="P205" s="147">
        <v>0</v>
      </c>
      <c r="Q205" s="147">
        <v>0</v>
      </c>
      <c r="R205" s="1089" t="s">
        <v>477</v>
      </c>
      <c r="S205" s="57" t="s">
        <v>3374</v>
      </c>
      <c r="T205" s="57" t="s">
        <v>1085</v>
      </c>
      <c r="U205" s="40">
        <v>1</v>
      </c>
      <c r="V205" s="40">
        <v>1.2</v>
      </c>
      <c r="W205" s="40" t="s">
        <v>97</v>
      </c>
      <c r="X205" s="57" t="s">
        <v>211</v>
      </c>
      <c r="Y205" s="415" t="s">
        <v>1078</v>
      </c>
      <c r="Z205" s="207"/>
      <c r="AA205" s="207"/>
      <c r="AB205" s="207"/>
      <c r="AC205" s="207"/>
      <c r="AD205" s="207"/>
      <c r="AE205" s="207"/>
      <c r="AF205" s="207"/>
      <c r="AG205" s="207"/>
      <c r="AH205" s="207"/>
      <c r="AI205" s="207"/>
      <c r="AJ205" s="207"/>
    </row>
    <row r="206" spans="1:36" s="208" customFormat="1" ht="69.75">
      <c r="A206" s="241"/>
      <c r="B206" s="242"/>
      <c r="C206" s="582">
        <v>54</v>
      </c>
      <c r="D206" s="532">
        <v>10</v>
      </c>
      <c r="E206" s="518" t="s">
        <v>1086</v>
      </c>
      <c r="F206" s="352">
        <v>5000</v>
      </c>
      <c r="G206" s="814">
        <v>0</v>
      </c>
      <c r="H206" s="111">
        <v>0</v>
      </c>
      <c r="I206" s="111">
        <v>0</v>
      </c>
      <c r="J206" s="111">
        <v>0</v>
      </c>
      <c r="K206" s="108">
        <f t="shared" si="30"/>
        <v>5000</v>
      </c>
      <c r="L206" s="147">
        <v>0</v>
      </c>
      <c r="M206" s="147">
        <v>0</v>
      </c>
      <c r="N206" s="147">
        <v>0</v>
      </c>
      <c r="O206" s="147">
        <v>0</v>
      </c>
      <c r="P206" s="147">
        <v>0</v>
      </c>
      <c r="Q206" s="147">
        <v>0</v>
      </c>
      <c r="R206" s="1089" t="s">
        <v>477</v>
      </c>
      <c r="S206" s="260" t="s">
        <v>1087</v>
      </c>
      <c r="T206" s="260" t="s">
        <v>1088</v>
      </c>
      <c r="U206" s="40">
        <v>1</v>
      </c>
      <c r="V206" s="40">
        <v>1.2</v>
      </c>
      <c r="W206" s="40" t="s">
        <v>97</v>
      </c>
      <c r="X206" s="260" t="s">
        <v>211</v>
      </c>
      <c r="Y206" s="246" t="s">
        <v>1078</v>
      </c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</row>
    <row r="207" spans="1:36" s="208" customFormat="1" ht="69.75">
      <c r="A207" s="33"/>
      <c r="B207" s="34"/>
      <c r="C207" s="582">
        <v>55</v>
      </c>
      <c r="D207" s="492">
        <v>2</v>
      </c>
      <c r="E207" s="478" t="s">
        <v>2685</v>
      </c>
      <c r="F207" s="147">
        <v>15000</v>
      </c>
      <c r="G207" s="147">
        <v>0</v>
      </c>
      <c r="H207" s="140">
        <v>0</v>
      </c>
      <c r="I207" s="140">
        <v>0</v>
      </c>
      <c r="J207" s="140">
        <v>0</v>
      </c>
      <c r="K207" s="193">
        <v>15000</v>
      </c>
      <c r="L207" s="140">
        <v>0</v>
      </c>
      <c r="M207" s="140">
        <v>0</v>
      </c>
      <c r="N207" s="140">
        <v>0</v>
      </c>
      <c r="O207" s="140">
        <v>0</v>
      </c>
      <c r="P207" s="140">
        <v>0</v>
      </c>
      <c r="Q207" s="140">
        <v>0</v>
      </c>
      <c r="R207" s="57" t="s">
        <v>2682</v>
      </c>
      <c r="S207" s="57" t="s">
        <v>2686</v>
      </c>
      <c r="T207" s="184" t="s">
        <v>2687</v>
      </c>
      <c r="U207" s="40">
        <v>1</v>
      </c>
      <c r="V207" s="40">
        <v>1.2</v>
      </c>
      <c r="W207" s="40" t="s">
        <v>97</v>
      </c>
      <c r="X207" s="702" t="s">
        <v>180</v>
      </c>
      <c r="Y207" s="416" t="s">
        <v>3032</v>
      </c>
      <c r="Z207" s="207"/>
      <c r="AA207" s="207"/>
      <c r="AB207" s="207"/>
      <c r="AC207" s="207"/>
      <c r="AD207" s="207"/>
      <c r="AE207" s="207"/>
      <c r="AF207" s="207"/>
      <c r="AG207" s="207"/>
      <c r="AH207" s="207"/>
      <c r="AI207" s="207"/>
      <c r="AJ207" s="207"/>
    </row>
    <row r="208" spans="1:36" s="208" customFormat="1" ht="69.75">
      <c r="A208" s="33"/>
      <c r="B208" s="34"/>
      <c r="C208" s="582">
        <v>56</v>
      </c>
      <c r="D208" s="492">
        <v>3</v>
      </c>
      <c r="E208" s="478" t="s">
        <v>2688</v>
      </c>
      <c r="F208" s="147">
        <v>15000</v>
      </c>
      <c r="G208" s="147">
        <v>0</v>
      </c>
      <c r="H208" s="140">
        <v>0</v>
      </c>
      <c r="I208" s="140">
        <v>0</v>
      </c>
      <c r="J208" s="140">
        <v>0</v>
      </c>
      <c r="K208" s="193">
        <v>15000</v>
      </c>
      <c r="L208" s="140">
        <v>0</v>
      </c>
      <c r="M208" s="140">
        <v>0</v>
      </c>
      <c r="N208" s="140">
        <v>0</v>
      </c>
      <c r="O208" s="140">
        <v>0</v>
      </c>
      <c r="P208" s="140">
        <v>0</v>
      </c>
      <c r="Q208" s="140">
        <v>0</v>
      </c>
      <c r="R208" s="57" t="s">
        <v>2682</v>
      </c>
      <c r="S208" s="57" t="s">
        <v>2689</v>
      </c>
      <c r="T208" s="184" t="s">
        <v>2690</v>
      </c>
      <c r="U208" s="40">
        <v>1</v>
      </c>
      <c r="V208" s="40">
        <v>1.2</v>
      </c>
      <c r="W208" s="40" t="s">
        <v>97</v>
      </c>
      <c r="X208" s="702" t="s">
        <v>180</v>
      </c>
      <c r="Y208" s="416" t="s">
        <v>3032</v>
      </c>
      <c r="Z208" s="207"/>
      <c r="AA208" s="207"/>
      <c r="AB208" s="207"/>
      <c r="AC208" s="207"/>
      <c r="AD208" s="207"/>
      <c r="AE208" s="207"/>
      <c r="AF208" s="207"/>
      <c r="AG208" s="207"/>
      <c r="AH208" s="207"/>
      <c r="AI208" s="207"/>
      <c r="AJ208" s="207"/>
    </row>
    <row r="209" spans="1:36" s="208" customFormat="1" ht="69.75">
      <c r="A209" s="33"/>
      <c r="B209" s="34"/>
      <c r="C209" s="582">
        <v>57</v>
      </c>
      <c r="D209" s="492">
        <v>2</v>
      </c>
      <c r="E209" s="482" t="s">
        <v>2691</v>
      </c>
      <c r="F209" s="147">
        <v>0</v>
      </c>
      <c r="G209" s="46">
        <v>267500</v>
      </c>
      <c r="H209" s="140">
        <v>0</v>
      </c>
      <c r="I209" s="140">
        <v>0</v>
      </c>
      <c r="J209" s="140">
        <v>0</v>
      </c>
      <c r="K209" s="193">
        <v>267500</v>
      </c>
      <c r="L209" s="140">
        <v>0</v>
      </c>
      <c r="M209" s="140">
        <v>0</v>
      </c>
      <c r="N209" s="140">
        <v>0</v>
      </c>
      <c r="O209" s="140">
        <v>0</v>
      </c>
      <c r="P209" s="140">
        <v>0</v>
      </c>
      <c r="Q209" s="140">
        <v>0</v>
      </c>
      <c r="R209" s="57" t="s">
        <v>2692</v>
      </c>
      <c r="S209" s="57" t="s">
        <v>2693</v>
      </c>
      <c r="T209" s="184" t="s">
        <v>2694</v>
      </c>
      <c r="U209" s="40">
        <v>1</v>
      </c>
      <c r="V209" s="40">
        <v>1.2</v>
      </c>
      <c r="W209" s="40" t="s">
        <v>97</v>
      </c>
      <c r="X209" s="702" t="s">
        <v>211</v>
      </c>
      <c r="Y209" s="416" t="s">
        <v>3032</v>
      </c>
      <c r="Z209" s="207"/>
      <c r="AA209" s="207"/>
      <c r="AB209" s="207"/>
      <c r="AC209" s="207"/>
      <c r="AD209" s="207"/>
      <c r="AE209" s="207"/>
      <c r="AF209" s="207"/>
      <c r="AG209" s="207"/>
      <c r="AH209" s="207"/>
      <c r="AI209" s="207"/>
      <c r="AJ209" s="207"/>
    </row>
    <row r="210" spans="1:36" s="208" customFormat="1" ht="69.75">
      <c r="A210" s="33"/>
      <c r="B210" s="34"/>
      <c r="C210" s="582">
        <v>58</v>
      </c>
      <c r="D210" s="492">
        <v>3</v>
      </c>
      <c r="E210" s="482" t="s">
        <v>2695</v>
      </c>
      <c r="F210" s="147">
        <v>0</v>
      </c>
      <c r="G210" s="46">
        <v>152000</v>
      </c>
      <c r="H210" s="140">
        <v>0</v>
      </c>
      <c r="I210" s="140">
        <v>0</v>
      </c>
      <c r="J210" s="140">
        <v>0</v>
      </c>
      <c r="K210" s="193">
        <v>152000</v>
      </c>
      <c r="L210" s="140">
        <v>0</v>
      </c>
      <c r="M210" s="140">
        <v>0</v>
      </c>
      <c r="N210" s="140">
        <v>0</v>
      </c>
      <c r="O210" s="140">
        <v>0</v>
      </c>
      <c r="P210" s="140">
        <v>0</v>
      </c>
      <c r="Q210" s="140">
        <v>0</v>
      </c>
      <c r="R210" s="57" t="s">
        <v>2692</v>
      </c>
      <c r="S210" s="57" t="s">
        <v>941</v>
      </c>
      <c r="T210" s="184" t="s">
        <v>2684</v>
      </c>
      <c r="U210" s="40">
        <v>1</v>
      </c>
      <c r="V210" s="40">
        <v>1.2</v>
      </c>
      <c r="W210" s="40" t="s">
        <v>97</v>
      </c>
      <c r="X210" s="702" t="s">
        <v>211</v>
      </c>
      <c r="Y210" s="416" t="s">
        <v>3032</v>
      </c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7"/>
    </row>
    <row r="211" spans="1:36" s="208" customFormat="1" ht="69.75">
      <c r="A211" s="33"/>
      <c r="B211" s="34"/>
      <c r="C211" s="582">
        <v>59</v>
      </c>
      <c r="D211" s="498">
        <v>1</v>
      </c>
      <c r="E211" s="482" t="s">
        <v>2681</v>
      </c>
      <c r="F211" s="147">
        <v>15000</v>
      </c>
      <c r="G211" s="147">
        <v>0</v>
      </c>
      <c r="H211" s="140">
        <v>0</v>
      </c>
      <c r="I211" s="140">
        <v>0</v>
      </c>
      <c r="J211" s="140">
        <v>0</v>
      </c>
      <c r="K211" s="110">
        <v>15000</v>
      </c>
      <c r="L211" s="140">
        <v>0</v>
      </c>
      <c r="M211" s="140">
        <v>0</v>
      </c>
      <c r="N211" s="140">
        <v>0</v>
      </c>
      <c r="O211" s="140">
        <v>0</v>
      </c>
      <c r="P211" s="140">
        <v>0</v>
      </c>
      <c r="Q211" s="140">
        <v>0</v>
      </c>
      <c r="R211" s="57" t="s">
        <v>2682</v>
      </c>
      <c r="S211" s="57" t="s">
        <v>2683</v>
      </c>
      <c r="T211" s="184" t="s">
        <v>2684</v>
      </c>
      <c r="U211" s="40">
        <v>1</v>
      </c>
      <c r="V211" s="40">
        <v>1.2</v>
      </c>
      <c r="W211" s="40" t="s">
        <v>97</v>
      </c>
      <c r="X211" s="57" t="s">
        <v>180</v>
      </c>
      <c r="Y211" s="415" t="s">
        <v>3032</v>
      </c>
      <c r="Z211" s="208" t="s">
        <v>3148</v>
      </c>
      <c r="AA211" s="207"/>
      <c r="AB211" s="207"/>
      <c r="AC211" s="207"/>
      <c r="AD211" s="207"/>
      <c r="AE211" s="207"/>
      <c r="AF211" s="207"/>
      <c r="AG211" s="207"/>
      <c r="AH211" s="207"/>
      <c r="AI211" s="207"/>
      <c r="AJ211" s="207"/>
    </row>
    <row r="212" spans="1:36" s="208" customFormat="1" ht="93">
      <c r="A212" s="33"/>
      <c r="B212" s="34"/>
      <c r="C212" s="582">
        <v>60</v>
      </c>
      <c r="D212" s="492">
        <v>8</v>
      </c>
      <c r="E212" s="780" t="s">
        <v>2269</v>
      </c>
      <c r="F212" s="183" t="s">
        <v>525</v>
      </c>
      <c r="G212" s="811">
        <v>50000</v>
      </c>
      <c r="H212" s="702" t="s">
        <v>525</v>
      </c>
      <c r="I212" s="702" t="s">
        <v>525</v>
      </c>
      <c r="J212" s="702" t="s">
        <v>525</v>
      </c>
      <c r="K212" s="808">
        <v>50000</v>
      </c>
      <c r="L212" s="702" t="s">
        <v>525</v>
      </c>
      <c r="M212" s="188">
        <v>50</v>
      </c>
      <c r="N212" s="702" t="s">
        <v>525</v>
      </c>
      <c r="O212" s="189">
        <v>50</v>
      </c>
      <c r="P212" s="49" t="s">
        <v>240</v>
      </c>
      <c r="Q212" s="49" t="s">
        <v>220</v>
      </c>
      <c r="R212" s="154" t="s">
        <v>1705</v>
      </c>
      <c r="S212" s="86" t="s">
        <v>2270</v>
      </c>
      <c r="T212" s="86" t="s">
        <v>2271</v>
      </c>
      <c r="U212" s="40">
        <v>1</v>
      </c>
      <c r="V212" s="40">
        <v>1.2</v>
      </c>
      <c r="W212" s="40" t="s">
        <v>97</v>
      </c>
      <c r="X212" s="40" t="s">
        <v>221</v>
      </c>
      <c r="Y212" s="416" t="s">
        <v>2272</v>
      </c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</row>
    <row r="213" spans="1:36" s="208" customFormat="1" ht="46.5">
      <c r="A213" s="33"/>
      <c r="B213" s="34"/>
      <c r="C213" s="582">
        <v>61</v>
      </c>
      <c r="D213" s="492">
        <v>10</v>
      </c>
      <c r="E213" s="478" t="s">
        <v>187</v>
      </c>
      <c r="F213" s="37">
        <v>25000</v>
      </c>
      <c r="G213" s="430">
        <v>0</v>
      </c>
      <c r="H213" s="38">
        <v>0</v>
      </c>
      <c r="I213" s="38">
        <v>0</v>
      </c>
      <c r="J213" s="38">
        <v>0</v>
      </c>
      <c r="K213" s="47">
        <f t="shared" ref="K213:K228" si="31">SUM(F213,G213,H213,I213,J213)</f>
        <v>25000</v>
      </c>
      <c r="L213" s="54">
        <v>0</v>
      </c>
      <c r="M213" s="54">
        <v>0</v>
      </c>
      <c r="N213" s="54">
        <v>0</v>
      </c>
      <c r="O213" s="54">
        <f t="shared" ref="O213:O219" si="32">SUM(L213:N213)</f>
        <v>0</v>
      </c>
      <c r="P213" s="193">
        <v>0</v>
      </c>
      <c r="Q213" s="193">
        <v>0</v>
      </c>
      <c r="R213" s="50">
        <v>21763</v>
      </c>
      <c r="S213" s="40" t="s">
        <v>188</v>
      </c>
      <c r="T213" s="40" t="s">
        <v>189</v>
      </c>
      <c r="U213" s="40">
        <v>1</v>
      </c>
      <c r="V213" s="40">
        <v>1.2</v>
      </c>
      <c r="W213" s="40" t="s">
        <v>97</v>
      </c>
      <c r="X213" s="40" t="s">
        <v>180</v>
      </c>
      <c r="Y213" s="658" t="s">
        <v>863</v>
      </c>
      <c r="Z213" s="1340" t="s">
        <v>148</v>
      </c>
      <c r="AA213" s="207"/>
      <c r="AB213" s="207"/>
      <c r="AC213" s="207"/>
      <c r="AD213" s="207"/>
      <c r="AE213" s="207"/>
      <c r="AF213" s="207"/>
      <c r="AG213" s="207"/>
      <c r="AH213" s="207"/>
      <c r="AI213" s="207"/>
      <c r="AJ213" s="207"/>
    </row>
    <row r="214" spans="1:36" s="208" customFormat="1" ht="46.5">
      <c r="A214" s="33"/>
      <c r="B214" s="34"/>
      <c r="C214" s="582">
        <v>62</v>
      </c>
      <c r="D214" s="522">
        <v>12</v>
      </c>
      <c r="E214" s="478" t="s">
        <v>190</v>
      </c>
      <c r="F214" s="37">
        <v>25000</v>
      </c>
      <c r="G214" s="430">
        <v>0</v>
      </c>
      <c r="H214" s="38">
        <v>0</v>
      </c>
      <c r="I214" s="38">
        <v>0</v>
      </c>
      <c r="J214" s="38">
        <v>0</v>
      </c>
      <c r="K214" s="47">
        <f t="shared" si="31"/>
        <v>25000</v>
      </c>
      <c r="L214" s="54">
        <v>0</v>
      </c>
      <c r="M214" s="54">
        <v>0</v>
      </c>
      <c r="N214" s="54">
        <v>0</v>
      </c>
      <c r="O214" s="54">
        <f t="shared" si="32"/>
        <v>0</v>
      </c>
      <c r="P214" s="193">
        <v>0</v>
      </c>
      <c r="Q214" s="193">
        <v>0</v>
      </c>
      <c r="R214" s="50">
        <v>21763</v>
      </c>
      <c r="S214" s="702" t="s">
        <v>191</v>
      </c>
      <c r="T214" s="40" t="s">
        <v>192</v>
      </c>
      <c r="U214" s="40">
        <v>1</v>
      </c>
      <c r="V214" s="40">
        <v>1.2</v>
      </c>
      <c r="W214" s="40" t="s">
        <v>97</v>
      </c>
      <c r="X214" s="40" t="s">
        <v>180</v>
      </c>
      <c r="Y214" s="658" t="s">
        <v>863</v>
      </c>
      <c r="Z214" s="1340" t="s">
        <v>148</v>
      </c>
      <c r="AA214" s="207"/>
      <c r="AB214" s="207"/>
      <c r="AC214" s="207"/>
      <c r="AD214" s="207"/>
      <c r="AE214" s="207"/>
      <c r="AF214" s="207"/>
      <c r="AG214" s="207"/>
      <c r="AH214" s="207"/>
      <c r="AI214" s="207"/>
      <c r="AJ214" s="207"/>
    </row>
    <row r="215" spans="1:36" s="208" customFormat="1" ht="46.5">
      <c r="A215" s="33"/>
      <c r="B215" s="34"/>
      <c r="C215" s="582">
        <v>63</v>
      </c>
      <c r="D215" s="522">
        <v>13</v>
      </c>
      <c r="E215" s="389" t="s">
        <v>193</v>
      </c>
      <c r="F215" s="37">
        <v>25000</v>
      </c>
      <c r="G215" s="430">
        <v>0</v>
      </c>
      <c r="H215" s="38">
        <v>0</v>
      </c>
      <c r="I215" s="38">
        <v>0</v>
      </c>
      <c r="J215" s="38">
        <v>0</v>
      </c>
      <c r="K215" s="47">
        <f t="shared" si="31"/>
        <v>25000</v>
      </c>
      <c r="L215" s="54">
        <v>0</v>
      </c>
      <c r="M215" s="54">
        <v>0</v>
      </c>
      <c r="N215" s="54">
        <v>0</v>
      </c>
      <c r="O215" s="54">
        <f t="shared" si="32"/>
        <v>0</v>
      </c>
      <c r="P215" s="193">
        <v>0</v>
      </c>
      <c r="Q215" s="193">
        <v>0</v>
      </c>
      <c r="R215" s="50">
        <v>21763</v>
      </c>
      <c r="S215" s="702" t="s">
        <v>194</v>
      </c>
      <c r="T215" s="40" t="s">
        <v>195</v>
      </c>
      <c r="U215" s="40">
        <v>1</v>
      </c>
      <c r="V215" s="40">
        <v>1.2</v>
      </c>
      <c r="W215" s="40" t="s">
        <v>97</v>
      </c>
      <c r="X215" s="40" t="s">
        <v>180</v>
      </c>
      <c r="Y215" s="658" t="s">
        <v>863</v>
      </c>
      <c r="Z215" s="1340" t="s">
        <v>148</v>
      </c>
      <c r="AA215" s="207"/>
      <c r="AB215" s="207"/>
      <c r="AC215" s="207"/>
      <c r="AD215" s="207"/>
      <c r="AE215" s="207"/>
      <c r="AF215" s="207"/>
      <c r="AG215" s="207"/>
      <c r="AH215" s="207"/>
      <c r="AI215" s="207"/>
      <c r="AJ215" s="207"/>
    </row>
    <row r="216" spans="1:36" s="208" customFormat="1" ht="46.5">
      <c r="A216" s="33"/>
      <c r="B216" s="34"/>
      <c r="C216" s="582">
        <v>64</v>
      </c>
      <c r="D216" s="522">
        <v>14</v>
      </c>
      <c r="E216" s="389" t="s">
        <v>196</v>
      </c>
      <c r="F216" s="37">
        <v>25000</v>
      </c>
      <c r="G216" s="430">
        <v>0</v>
      </c>
      <c r="H216" s="38">
        <v>0</v>
      </c>
      <c r="I216" s="38">
        <v>0</v>
      </c>
      <c r="J216" s="38">
        <v>0</v>
      </c>
      <c r="K216" s="47">
        <f t="shared" si="31"/>
        <v>25000</v>
      </c>
      <c r="L216" s="54">
        <v>0</v>
      </c>
      <c r="M216" s="54">
        <v>0</v>
      </c>
      <c r="N216" s="54">
        <v>0</v>
      </c>
      <c r="O216" s="54">
        <f t="shared" si="32"/>
        <v>0</v>
      </c>
      <c r="P216" s="193">
        <v>0</v>
      </c>
      <c r="Q216" s="193">
        <v>0</v>
      </c>
      <c r="R216" s="50">
        <v>21763</v>
      </c>
      <c r="S216" s="702" t="s">
        <v>197</v>
      </c>
      <c r="T216" s="40" t="s">
        <v>198</v>
      </c>
      <c r="U216" s="40">
        <v>1</v>
      </c>
      <c r="V216" s="40">
        <v>1.2</v>
      </c>
      <c r="W216" s="40" t="s">
        <v>97</v>
      </c>
      <c r="X216" s="40" t="s">
        <v>180</v>
      </c>
      <c r="Y216" s="658" t="s">
        <v>863</v>
      </c>
      <c r="Z216" s="1340" t="s">
        <v>148</v>
      </c>
      <c r="AA216" s="207"/>
      <c r="AB216" s="207"/>
      <c r="AC216" s="207"/>
      <c r="AD216" s="207"/>
      <c r="AE216" s="207"/>
      <c r="AF216" s="207"/>
      <c r="AG216" s="207"/>
      <c r="AH216" s="207"/>
      <c r="AI216" s="207"/>
      <c r="AJ216" s="207"/>
    </row>
    <row r="217" spans="1:36" s="208" customFormat="1" ht="46.5">
      <c r="A217" s="33"/>
      <c r="B217" s="34"/>
      <c r="C217" s="582">
        <v>65</v>
      </c>
      <c r="D217" s="522">
        <v>18</v>
      </c>
      <c r="E217" s="389" t="s">
        <v>199</v>
      </c>
      <c r="F217" s="37">
        <v>25000</v>
      </c>
      <c r="G217" s="430">
        <v>0</v>
      </c>
      <c r="H217" s="38">
        <v>0</v>
      </c>
      <c r="I217" s="38">
        <v>0</v>
      </c>
      <c r="J217" s="38">
        <v>0</v>
      </c>
      <c r="K217" s="47">
        <f t="shared" si="31"/>
        <v>25000</v>
      </c>
      <c r="L217" s="54">
        <v>0</v>
      </c>
      <c r="M217" s="54">
        <v>0</v>
      </c>
      <c r="N217" s="54">
        <v>0</v>
      </c>
      <c r="O217" s="54">
        <f t="shared" si="32"/>
        <v>0</v>
      </c>
      <c r="P217" s="193">
        <v>0</v>
      </c>
      <c r="Q217" s="193">
        <v>0</v>
      </c>
      <c r="R217" s="50">
        <v>21763</v>
      </c>
      <c r="S217" s="702" t="s">
        <v>200</v>
      </c>
      <c r="T217" s="40" t="s">
        <v>201</v>
      </c>
      <c r="U217" s="40">
        <v>1</v>
      </c>
      <c r="V217" s="40">
        <v>1.2</v>
      </c>
      <c r="W217" s="40" t="s">
        <v>97</v>
      </c>
      <c r="X217" s="40" t="s">
        <v>180</v>
      </c>
      <c r="Y217" s="658" t="s">
        <v>863</v>
      </c>
      <c r="Z217" s="1340" t="s">
        <v>148</v>
      </c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</row>
    <row r="218" spans="1:36" s="208" customFormat="1" ht="46.5">
      <c r="A218" s="33"/>
      <c r="B218" s="34"/>
      <c r="C218" s="582">
        <v>66</v>
      </c>
      <c r="D218" s="522">
        <v>19</v>
      </c>
      <c r="E218" s="389" t="s">
        <v>202</v>
      </c>
      <c r="F218" s="37">
        <v>25000</v>
      </c>
      <c r="G218" s="430">
        <v>0</v>
      </c>
      <c r="H218" s="38">
        <v>0</v>
      </c>
      <c r="I218" s="38">
        <v>0</v>
      </c>
      <c r="J218" s="38">
        <v>0</v>
      </c>
      <c r="K218" s="47">
        <f t="shared" si="31"/>
        <v>25000</v>
      </c>
      <c r="L218" s="54">
        <v>0</v>
      </c>
      <c r="M218" s="54">
        <v>0</v>
      </c>
      <c r="N218" s="54">
        <v>0</v>
      </c>
      <c r="O218" s="54">
        <f t="shared" si="32"/>
        <v>0</v>
      </c>
      <c r="P218" s="193">
        <v>0</v>
      </c>
      <c r="Q218" s="193">
        <v>0</v>
      </c>
      <c r="R218" s="50">
        <v>21763</v>
      </c>
      <c r="S218" s="702" t="s">
        <v>203</v>
      </c>
      <c r="T218" s="40" t="s">
        <v>204</v>
      </c>
      <c r="U218" s="40">
        <v>1</v>
      </c>
      <c r="V218" s="40">
        <v>1.2</v>
      </c>
      <c r="W218" s="40" t="s">
        <v>97</v>
      </c>
      <c r="X218" s="40" t="s">
        <v>180</v>
      </c>
      <c r="Y218" s="658" t="s">
        <v>863</v>
      </c>
      <c r="Z218" s="1340" t="s">
        <v>148</v>
      </c>
      <c r="AA218" s="207"/>
      <c r="AB218" s="207"/>
      <c r="AC218" s="207"/>
      <c r="AD218" s="207"/>
      <c r="AE218" s="207"/>
      <c r="AF218" s="207"/>
      <c r="AG218" s="207"/>
      <c r="AH218" s="207"/>
      <c r="AI218" s="207"/>
      <c r="AJ218" s="207"/>
    </row>
    <row r="219" spans="1:36" s="208" customFormat="1">
      <c r="A219" s="33"/>
      <c r="B219" s="34"/>
      <c r="C219" s="582">
        <v>67</v>
      </c>
      <c r="D219" s="522">
        <v>20</v>
      </c>
      <c r="E219" s="389" t="s">
        <v>205</v>
      </c>
      <c r="F219" s="37">
        <v>25000</v>
      </c>
      <c r="G219" s="430">
        <v>0</v>
      </c>
      <c r="H219" s="38">
        <v>0</v>
      </c>
      <c r="I219" s="38">
        <v>0</v>
      </c>
      <c r="J219" s="38">
        <v>0</v>
      </c>
      <c r="K219" s="47">
        <f t="shared" si="31"/>
        <v>25000</v>
      </c>
      <c r="L219" s="54">
        <v>0</v>
      </c>
      <c r="M219" s="54">
        <v>0</v>
      </c>
      <c r="N219" s="54">
        <v>0</v>
      </c>
      <c r="O219" s="54">
        <f t="shared" si="32"/>
        <v>0</v>
      </c>
      <c r="P219" s="193">
        <v>0</v>
      </c>
      <c r="Q219" s="193">
        <v>0</v>
      </c>
      <c r="R219" s="50">
        <v>21763</v>
      </c>
      <c r="S219" s="702" t="s">
        <v>206</v>
      </c>
      <c r="T219" s="40" t="s">
        <v>207</v>
      </c>
      <c r="U219" s="40">
        <v>1</v>
      </c>
      <c r="V219" s="40">
        <v>1.2</v>
      </c>
      <c r="W219" s="40" t="s">
        <v>97</v>
      </c>
      <c r="X219" s="40" t="s">
        <v>180</v>
      </c>
      <c r="Y219" s="658" t="s">
        <v>863</v>
      </c>
      <c r="Z219" s="1340" t="s">
        <v>148</v>
      </c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</row>
    <row r="220" spans="1:36" s="208" customFormat="1" ht="46.5">
      <c r="A220" s="33"/>
      <c r="B220" s="34"/>
      <c r="C220" s="582">
        <v>68</v>
      </c>
      <c r="D220" s="522">
        <v>4</v>
      </c>
      <c r="E220" s="482" t="s">
        <v>208</v>
      </c>
      <c r="F220" s="430">
        <v>0</v>
      </c>
      <c r="G220" s="43">
        <v>214700</v>
      </c>
      <c r="H220" s="38">
        <v>0</v>
      </c>
      <c r="I220" s="38">
        <v>0</v>
      </c>
      <c r="J220" s="38">
        <v>0</v>
      </c>
      <c r="K220" s="266">
        <f t="shared" si="31"/>
        <v>214700</v>
      </c>
      <c r="L220" s="54">
        <v>0</v>
      </c>
      <c r="M220" s="161">
        <v>0</v>
      </c>
      <c r="N220" s="161">
        <v>0</v>
      </c>
      <c r="O220" s="161">
        <v>0</v>
      </c>
      <c r="P220" s="194">
        <v>0</v>
      </c>
      <c r="Q220" s="194">
        <v>0</v>
      </c>
      <c r="R220" s="50">
        <v>21763</v>
      </c>
      <c r="S220" s="702" t="s">
        <v>209</v>
      </c>
      <c r="T220" s="40" t="s">
        <v>210</v>
      </c>
      <c r="U220" s="40">
        <v>1</v>
      </c>
      <c r="V220" s="40">
        <v>1.2</v>
      </c>
      <c r="W220" s="40" t="s">
        <v>97</v>
      </c>
      <c r="X220" s="40" t="s">
        <v>211</v>
      </c>
      <c r="Y220" s="658" t="s">
        <v>863</v>
      </c>
      <c r="Z220" s="1340" t="s">
        <v>148</v>
      </c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</row>
    <row r="221" spans="1:36" s="208" customFormat="1">
      <c r="A221" s="243"/>
      <c r="B221" s="52"/>
      <c r="C221" s="582">
        <v>69</v>
      </c>
      <c r="D221" s="779">
        <v>27</v>
      </c>
      <c r="E221" s="1036" t="s">
        <v>129</v>
      </c>
      <c r="F221" s="674">
        <v>25000</v>
      </c>
      <c r="G221" s="438">
        <v>0</v>
      </c>
      <c r="H221" s="314">
        <v>0</v>
      </c>
      <c r="I221" s="314">
        <v>0</v>
      </c>
      <c r="J221" s="314">
        <v>0</v>
      </c>
      <c r="K221" s="315">
        <f t="shared" si="31"/>
        <v>25000</v>
      </c>
      <c r="L221" s="334">
        <v>0</v>
      </c>
      <c r="M221" s="334">
        <v>0</v>
      </c>
      <c r="N221" s="334">
        <v>0</v>
      </c>
      <c r="O221" s="334">
        <f t="shared" ref="O221" si="33">SUM(L221:N221)</f>
        <v>0</v>
      </c>
      <c r="P221" s="1114">
        <v>0</v>
      </c>
      <c r="Q221" s="1114">
        <v>0</v>
      </c>
      <c r="R221" s="317">
        <v>21763</v>
      </c>
      <c r="S221" s="1039" t="s">
        <v>130</v>
      </c>
      <c r="T221" s="1270" t="s">
        <v>131</v>
      </c>
      <c r="U221" s="40">
        <v>1</v>
      </c>
      <c r="V221" s="40">
        <v>1.2</v>
      </c>
      <c r="W221" s="40" t="s">
        <v>97</v>
      </c>
      <c r="X221" s="1334" t="s">
        <v>180</v>
      </c>
      <c r="Y221" s="684" t="s">
        <v>863</v>
      </c>
      <c r="Z221" s="207"/>
      <c r="AA221" s="207"/>
      <c r="AB221" s="207"/>
      <c r="AC221" s="207"/>
      <c r="AD221" s="207"/>
      <c r="AE221" s="207"/>
      <c r="AF221" s="207"/>
      <c r="AG221" s="207"/>
      <c r="AH221" s="207"/>
      <c r="AI221" s="207"/>
      <c r="AJ221" s="207"/>
    </row>
    <row r="222" spans="1:36" s="208" customFormat="1" ht="46.5">
      <c r="A222" s="33"/>
      <c r="B222" s="34"/>
      <c r="C222" s="582">
        <v>70</v>
      </c>
      <c r="D222" s="522">
        <v>3</v>
      </c>
      <c r="E222" s="482" t="s">
        <v>132</v>
      </c>
      <c r="F222" s="430">
        <v>0</v>
      </c>
      <c r="G222" s="43">
        <v>290700</v>
      </c>
      <c r="H222" s="38">
        <v>0</v>
      </c>
      <c r="I222" s="38">
        <v>0</v>
      </c>
      <c r="J222" s="38">
        <v>0</v>
      </c>
      <c r="K222" s="266">
        <f t="shared" si="31"/>
        <v>290700</v>
      </c>
      <c r="L222" s="1115">
        <v>0</v>
      </c>
      <c r="M222" s="161">
        <v>0</v>
      </c>
      <c r="N222" s="161">
        <v>0</v>
      </c>
      <c r="O222" s="161">
        <v>0</v>
      </c>
      <c r="P222" s="194">
        <v>0</v>
      </c>
      <c r="Q222" s="194">
        <v>0</v>
      </c>
      <c r="R222" s="50">
        <v>21763</v>
      </c>
      <c r="S222" s="702" t="s">
        <v>133</v>
      </c>
      <c r="T222" s="40" t="s">
        <v>134</v>
      </c>
      <c r="U222" s="40">
        <v>1</v>
      </c>
      <c r="V222" s="40">
        <v>1.2</v>
      </c>
      <c r="W222" s="40" t="s">
        <v>97</v>
      </c>
      <c r="X222" s="1335" t="s">
        <v>211</v>
      </c>
      <c r="Y222" s="658" t="s">
        <v>863</v>
      </c>
      <c r="Z222" s="207"/>
      <c r="AA222" s="207"/>
      <c r="AB222" s="207"/>
      <c r="AC222" s="207"/>
      <c r="AD222" s="207"/>
      <c r="AE222" s="207"/>
      <c r="AF222" s="207"/>
      <c r="AG222" s="207"/>
      <c r="AH222" s="207"/>
      <c r="AI222" s="207"/>
      <c r="AJ222" s="207"/>
    </row>
    <row r="223" spans="1:36" s="208" customFormat="1" ht="46.5">
      <c r="A223" s="33"/>
      <c r="B223" s="34"/>
      <c r="C223" s="582">
        <v>71</v>
      </c>
      <c r="D223" s="522">
        <v>7</v>
      </c>
      <c r="E223" s="389" t="s">
        <v>135</v>
      </c>
      <c r="F223" s="37">
        <v>25000</v>
      </c>
      <c r="G223" s="430">
        <v>0</v>
      </c>
      <c r="H223" s="38">
        <v>0</v>
      </c>
      <c r="I223" s="38">
        <v>0</v>
      </c>
      <c r="J223" s="38">
        <v>0</v>
      </c>
      <c r="K223" s="266">
        <f t="shared" si="31"/>
        <v>25000</v>
      </c>
      <c r="L223" s="1115">
        <v>0</v>
      </c>
      <c r="M223" s="161">
        <v>0</v>
      </c>
      <c r="N223" s="161">
        <v>0</v>
      </c>
      <c r="O223" s="161">
        <v>0</v>
      </c>
      <c r="P223" s="194">
        <v>0</v>
      </c>
      <c r="Q223" s="194">
        <v>0</v>
      </c>
      <c r="R223" s="50">
        <v>21763</v>
      </c>
      <c r="S223" s="702" t="s">
        <v>133</v>
      </c>
      <c r="T223" s="40" t="s">
        <v>134</v>
      </c>
      <c r="U223" s="40">
        <v>1</v>
      </c>
      <c r="V223" s="40">
        <v>1.2</v>
      </c>
      <c r="W223" s="40" t="s">
        <v>97</v>
      </c>
      <c r="X223" s="1335" t="s">
        <v>211</v>
      </c>
      <c r="Y223" s="658" t="s">
        <v>863</v>
      </c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207"/>
      <c r="AJ223" s="207"/>
    </row>
    <row r="224" spans="1:36" s="208" customFormat="1" ht="46.5">
      <c r="A224" s="33"/>
      <c r="B224" s="34"/>
      <c r="C224" s="582">
        <v>72</v>
      </c>
      <c r="D224" s="522">
        <v>8</v>
      </c>
      <c r="E224" s="389" t="s">
        <v>136</v>
      </c>
      <c r="F224" s="37">
        <v>25000</v>
      </c>
      <c r="G224" s="430">
        <v>0</v>
      </c>
      <c r="H224" s="38">
        <v>0</v>
      </c>
      <c r="I224" s="38">
        <v>0</v>
      </c>
      <c r="J224" s="38">
        <v>0</v>
      </c>
      <c r="K224" s="266">
        <f t="shared" si="31"/>
        <v>25000</v>
      </c>
      <c r="L224" s="1115">
        <v>0</v>
      </c>
      <c r="M224" s="161">
        <v>0</v>
      </c>
      <c r="N224" s="161">
        <v>0</v>
      </c>
      <c r="O224" s="161">
        <v>0</v>
      </c>
      <c r="P224" s="194">
        <v>0</v>
      </c>
      <c r="Q224" s="194">
        <v>0</v>
      </c>
      <c r="R224" s="50">
        <v>21763</v>
      </c>
      <c r="S224" s="702" t="s">
        <v>137</v>
      </c>
      <c r="T224" s="40" t="s">
        <v>138</v>
      </c>
      <c r="U224" s="40">
        <v>1</v>
      </c>
      <c r="V224" s="40">
        <v>1.2</v>
      </c>
      <c r="W224" s="40" t="s">
        <v>97</v>
      </c>
      <c r="X224" s="1335" t="s">
        <v>211</v>
      </c>
      <c r="Y224" s="658" t="s">
        <v>863</v>
      </c>
      <c r="Z224" s="207"/>
      <c r="AA224" s="207"/>
      <c r="AB224" s="207"/>
      <c r="AC224" s="207"/>
      <c r="AD224" s="207"/>
      <c r="AE224" s="207"/>
      <c r="AF224" s="207"/>
      <c r="AG224" s="207"/>
      <c r="AH224" s="207"/>
      <c r="AI224" s="207"/>
      <c r="AJ224" s="207"/>
    </row>
    <row r="225" spans="1:36" s="208" customFormat="1" ht="46.5">
      <c r="A225" s="33"/>
      <c r="B225" s="34"/>
      <c r="C225" s="582">
        <v>73</v>
      </c>
      <c r="D225" s="522">
        <v>10</v>
      </c>
      <c r="E225" s="478" t="s">
        <v>139</v>
      </c>
      <c r="F225" s="37">
        <v>25000</v>
      </c>
      <c r="G225" s="430">
        <v>0</v>
      </c>
      <c r="H225" s="38">
        <v>0</v>
      </c>
      <c r="I225" s="38">
        <v>0</v>
      </c>
      <c r="J225" s="38">
        <v>0</v>
      </c>
      <c r="K225" s="266">
        <f t="shared" si="31"/>
        <v>25000</v>
      </c>
      <c r="L225" s="1115">
        <v>0</v>
      </c>
      <c r="M225" s="161">
        <v>0</v>
      </c>
      <c r="N225" s="161">
        <v>0</v>
      </c>
      <c r="O225" s="161">
        <v>0</v>
      </c>
      <c r="P225" s="194">
        <v>0</v>
      </c>
      <c r="Q225" s="194">
        <v>0</v>
      </c>
      <c r="R225" s="50">
        <v>21763</v>
      </c>
      <c r="S225" s="702" t="s">
        <v>140</v>
      </c>
      <c r="T225" s="40" t="s">
        <v>141</v>
      </c>
      <c r="U225" s="40">
        <v>1</v>
      </c>
      <c r="V225" s="40">
        <v>1.2</v>
      </c>
      <c r="W225" s="40" t="s">
        <v>97</v>
      </c>
      <c r="X225" s="1335" t="s">
        <v>211</v>
      </c>
      <c r="Y225" s="658" t="s">
        <v>863</v>
      </c>
      <c r="Z225" s="207"/>
      <c r="AA225" s="207"/>
      <c r="AB225" s="207"/>
      <c r="AC225" s="207"/>
      <c r="AD225" s="207"/>
      <c r="AE225" s="207"/>
      <c r="AF225" s="207"/>
      <c r="AG225" s="207"/>
      <c r="AH225" s="207"/>
      <c r="AI225" s="207"/>
      <c r="AJ225" s="207"/>
    </row>
    <row r="226" spans="1:36" s="208" customFormat="1">
      <c r="A226" s="33"/>
      <c r="B226" s="34"/>
      <c r="C226" s="582">
        <v>74</v>
      </c>
      <c r="D226" s="522">
        <v>12</v>
      </c>
      <c r="E226" s="389" t="s">
        <v>142</v>
      </c>
      <c r="F226" s="37">
        <v>25000</v>
      </c>
      <c r="G226" s="430">
        <v>0</v>
      </c>
      <c r="H226" s="38">
        <v>0</v>
      </c>
      <c r="I226" s="38">
        <v>0</v>
      </c>
      <c r="J226" s="38">
        <v>0</v>
      </c>
      <c r="K226" s="266">
        <f t="shared" si="31"/>
        <v>25000</v>
      </c>
      <c r="L226" s="1115">
        <v>0</v>
      </c>
      <c r="M226" s="161">
        <v>0</v>
      </c>
      <c r="N226" s="161">
        <v>0</v>
      </c>
      <c r="O226" s="161">
        <v>0</v>
      </c>
      <c r="P226" s="194">
        <v>0</v>
      </c>
      <c r="Q226" s="194">
        <v>0</v>
      </c>
      <c r="R226" s="50">
        <v>21763</v>
      </c>
      <c r="S226" s="702" t="s">
        <v>143</v>
      </c>
      <c r="T226" s="40" t="s">
        <v>144</v>
      </c>
      <c r="U226" s="40">
        <v>1</v>
      </c>
      <c r="V226" s="40">
        <v>1.2</v>
      </c>
      <c r="W226" s="40" t="s">
        <v>97</v>
      </c>
      <c r="X226" s="1335" t="s">
        <v>211</v>
      </c>
      <c r="Y226" s="658" t="s">
        <v>863</v>
      </c>
      <c r="Z226" s="207"/>
      <c r="AA226" s="207"/>
      <c r="AB226" s="207"/>
      <c r="AC226" s="207"/>
      <c r="AD226" s="207"/>
      <c r="AE226" s="207"/>
      <c r="AF226" s="207"/>
      <c r="AG226" s="207"/>
      <c r="AH226" s="207"/>
      <c r="AI226" s="207"/>
      <c r="AJ226" s="207"/>
    </row>
    <row r="227" spans="1:36" s="208" customFormat="1" ht="46.5">
      <c r="A227" s="33"/>
      <c r="B227" s="34"/>
      <c r="C227" s="582">
        <v>75</v>
      </c>
      <c r="D227" s="522">
        <v>14</v>
      </c>
      <c r="E227" s="389" t="s">
        <v>145</v>
      </c>
      <c r="F227" s="37">
        <v>25000</v>
      </c>
      <c r="G227" s="430">
        <v>0</v>
      </c>
      <c r="H227" s="38">
        <v>0</v>
      </c>
      <c r="I227" s="38">
        <v>0</v>
      </c>
      <c r="J227" s="38">
        <v>0</v>
      </c>
      <c r="K227" s="266">
        <f t="shared" si="31"/>
        <v>25000</v>
      </c>
      <c r="L227" s="1115">
        <v>0</v>
      </c>
      <c r="M227" s="161">
        <v>0</v>
      </c>
      <c r="N227" s="161">
        <v>0</v>
      </c>
      <c r="O227" s="161">
        <v>0</v>
      </c>
      <c r="P227" s="194">
        <v>0</v>
      </c>
      <c r="Q227" s="194">
        <v>0</v>
      </c>
      <c r="R227" s="50">
        <v>21763</v>
      </c>
      <c r="S227" s="702" t="s">
        <v>146</v>
      </c>
      <c r="T227" s="40" t="s">
        <v>147</v>
      </c>
      <c r="U227" s="40">
        <v>1</v>
      </c>
      <c r="V227" s="40">
        <v>1.2</v>
      </c>
      <c r="W227" s="40" t="s">
        <v>97</v>
      </c>
      <c r="X227" s="1335" t="s">
        <v>211</v>
      </c>
      <c r="Y227" s="658" t="s">
        <v>863</v>
      </c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</row>
    <row r="228" spans="1:36" s="208" customFormat="1" ht="116.25">
      <c r="A228" s="33"/>
      <c r="B228" s="34"/>
      <c r="C228" s="582">
        <v>76</v>
      </c>
      <c r="D228" s="489">
        <v>26</v>
      </c>
      <c r="E228" s="454" t="s">
        <v>1743</v>
      </c>
      <c r="F228" s="183" t="s">
        <v>525</v>
      </c>
      <c r="G228" s="813">
        <v>300000</v>
      </c>
      <c r="H228" s="1584">
        <v>0</v>
      </c>
      <c r="I228" s="1584">
        <v>0</v>
      </c>
      <c r="J228" s="1584">
        <v>0</v>
      </c>
      <c r="K228" s="47">
        <f t="shared" si="31"/>
        <v>300000</v>
      </c>
      <c r="L228" s="48">
        <v>45</v>
      </c>
      <c r="M228" s="161">
        <v>0</v>
      </c>
      <c r="N228" s="161">
        <v>0</v>
      </c>
      <c r="O228" s="48">
        <v>45</v>
      </c>
      <c r="P228" s="49" t="s">
        <v>1018</v>
      </c>
      <c r="Q228" s="49" t="s">
        <v>705</v>
      </c>
      <c r="R228" s="702" t="s">
        <v>1744</v>
      </c>
      <c r="S228" s="40" t="s">
        <v>1745</v>
      </c>
      <c r="T228" s="40" t="s">
        <v>1746</v>
      </c>
      <c r="U228" s="40">
        <v>1</v>
      </c>
      <c r="V228" s="40">
        <v>1.2</v>
      </c>
      <c r="W228" s="40" t="s">
        <v>97</v>
      </c>
      <c r="X228" s="40" t="s">
        <v>221</v>
      </c>
      <c r="Y228" s="416" t="s">
        <v>1747</v>
      </c>
      <c r="Z228" s="48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07"/>
    </row>
    <row r="229" spans="1:36" s="206" customFormat="1">
      <c r="A229" s="33"/>
      <c r="B229" s="34"/>
      <c r="C229" s="582">
        <v>77</v>
      </c>
      <c r="D229" s="522">
        <v>11</v>
      </c>
      <c r="E229" s="389" t="s">
        <v>126</v>
      </c>
      <c r="F229" s="37">
        <v>25000</v>
      </c>
      <c r="G229" s="430">
        <v>0</v>
      </c>
      <c r="H229" s="1584">
        <v>0</v>
      </c>
      <c r="I229" s="1584">
        <v>0</v>
      </c>
      <c r="J229" s="1584">
        <v>0</v>
      </c>
      <c r="K229" s="266">
        <f t="shared" ref="K229" si="34">SUM(F229,G229,H229,I229,J229)</f>
        <v>25000</v>
      </c>
      <c r="L229" s="48"/>
      <c r="M229" s="161">
        <v>0</v>
      </c>
      <c r="N229" s="161">
        <v>0</v>
      </c>
      <c r="O229" s="161">
        <v>0</v>
      </c>
      <c r="P229" s="194">
        <v>0</v>
      </c>
      <c r="Q229" s="194">
        <v>0</v>
      </c>
      <c r="R229" s="50">
        <v>21763</v>
      </c>
      <c r="S229" s="702" t="s">
        <v>127</v>
      </c>
      <c r="T229" s="40" t="s">
        <v>128</v>
      </c>
      <c r="U229" s="40">
        <v>1</v>
      </c>
      <c r="V229" s="40">
        <v>1.2</v>
      </c>
      <c r="W229" s="40" t="s">
        <v>97</v>
      </c>
      <c r="X229" s="1833" t="s">
        <v>211</v>
      </c>
      <c r="Y229" s="658" t="s">
        <v>863</v>
      </c>
      <c r="Z229" s="205"/>
      <c r="AA229" s="205"/>
      <c r="AB229" s="205"/>
      <c r="AC229" s="205"/>
      <c r="AD229" s="205"/>
      <c r="AE229" s="205"/>
      <c r="AF229" s="205"/>
      <c r="AG229" s="205"/>
      <c r="AH229" s="205"/>
      <c r="AI229" s="205"/>
      <c r="AJ229" s="205"/>
    </row>
    <row r="230" spans="1:36" s="208" customFormat="1">
      <c r="A230" s="243"/>
      <c r="B230" s="52"/>
      <c r="C230" s="582">
        <v>78</v>
      </c>
      <c r="D230" s="779">
        <v>18</v>
      </c>
      <c r="E230" s="500" t="s">
        <v>222</v>
      </c>
      <c r="F230" s="674">
        <v>25000</v>
      </c>
      <c r="G230" s="438">
        <v>0</v>
      </c>
      <c r="H230" s="314">
        <v>0</v>
      </c>
      <c r="I230" s="314">
        <v>0</v>
      </c>
      <c r="J230" s="314">
        <v>0</v>
      </c>
      <c r="K230" s="675">
        <f t="shared" ref="K230:K244" si="35">SUM(F230,G230,H230,I230,J230)</f>
        <v>25000</v>
      </c>
      <c r="L230" s="440">
        <v>0</v>
      </c>
      <c r="M230" s="1346">
        <v>0</v>
      </c>
      <c r="N230" s="1346">
        <v>0</v>
      </c>
      <c r="O230" s="1346">
        <v>0</v>
      </c>
      <c r="P230" s="1115">
        <v>0</v>
      </c>
      <c r="Q230" s="1115">
        <v>0</v>
      </c>
      <c r="R230" s="317">
        <v>21763</v>
      </c>
      <c r="S230" s="1039" t="s">
        <v>223</v>
      </c>
      <c r="T230" s="1270" t="s">
        <v>224</v>
      </c>
      <c r="U230" s="40">
        <v>1</v>
      </c>
      <c r="V230" s="40">
        <v>1.2</v>
      </c>
      <c r="W230" s="40" t="s">
        <v>97</v>
      </c>
      <c r="X230" s="1525" t="s">
        <v>211</v>
      </c>
      <c r="Y230" s="684" t="s">
        <v>863</v>
      </c>
      <c r="Z230" s="207"/>
      <c r="AA230" s="207"/>
      <c r="AB230" s="207"/>
      <c r="AC230" s="207"/>
      <c r="AD230" s="207"/>
      <c r="AE230" s="207"/>
      <c r="AF230" s="207"/>
      <c r="AG230" s="207"/>
      <c r="AH230" s="207"/>
      <c r="AI230" s="207"/>
      <c r="AJ230" s="207"/>
    </row>
    <row r="231" spans="1:36" s="208" customFormat="1" ht="93">
      <c r="A231" s="33"/>
      <c r="B231" s="34"/>
      <c r="C231" s="582">
        <v>79</v>
      </c>
      <c r="D231" s="496">
        <v>11</v>
      </c>
      <c r="E231" s="501" t="s">
        <v>365</v>
      </c>
      <c r="F231" s="37">
        <v>16000</v>
      </c>
      <c r="G231" s="37">
        <v>0</v>
      </c>
      <c r="H231" s="42">
        <v>0</v>
      </c>
      <c r="I231" s="42">
        <v>0</v>
      </c>
      <c r="J231" s="42">
        <v>0</v>
      </c>
      <c r="K231" s="42">
        <f>SUM(F231,G231,H231,I231,J231)</f>
        <v>16000</v>
      </c>
      <c r="L231" s="1115">
        <v>0</v>
      </c>
      <c r="M231" s="48">
        <v>20</v>
      </c>
      <c r="N231" s="1115">
        <v>0</v>
      </c>
      <c r="O231" s="48">
        <v>20</v>
      </c>
      <c r="P231" s="49" t="s">
        <v>240</v>
      </c>
      <c r="Q231" s="49" t="s">
        <v>220</v>
      </c>
      <c r="R231" s="50">
        <v>21732</v>
      </c>
      <c r="S231" s="702" t="s">
        <v>366</v>
      </c>
      <c r="T231" s="40" t="s">
        <v>367</v>
      </c>
      <c r="U231" s="40">
        <v>1</v>
      </c>
      <c r="V231" s="40">
        <v>1.2</v>
      </c>
      <c r="W231" s="40" t="s">
        <v>97</v>
      </c>
      <c r="X231" s="40" t="s">
        <v>221</v>
      </c>
      <c r="Y231" s="658" t="s">
        <v>368</v>
      </c>
      <c r="Z231" s="207"/>
      <c r="AA231" s="207"/>
      <c r="AB231" s="207"/>
      <c r="AC231" s="207"/>
      <c r="AD231" s="207"/>
      <c r="AE231" s="207"/>
      <c r="AF231" s="207"/>
      <c r="AG231" s="207"/>
      <c r="AH231" s="207"/>
      <c r="AI231" s="207"/>
      <c r="AJ231" s="207"/>
    </row>
    <row r="232" spans="1:36" s="208" customFormat="1">
      <c r="A232" s="33"/>
      <c r="B232" s="34"/>
      <c r="C232" s="582">
        <v>80</v>
      </c>
      <c r="D232" s="488">
        <v>2</v>
      </c>
      <c r="E232" s="508" t="s">
        <v>479</v>
      </c>
      <c r="F232" s="37">
        <v>40000</v>
      </c>
      <c r="G232" s="37">
        <v>0</v>
      </c>
      <c r="H232" s="42">
        <v>0</v>
      </c>
      <c r="I232" s="42">
        <v>0</v>
      </c>
      <c r="J232" s="42">
        <v>0</v>
      </c>
      <c r="K232" s="42">
        <f>SUM(F232,G232,H232,I232,J232)</f>
        <v>40000</v>
      </c>
      <c r="L232" s="440">
        <v>0</v>
      </c>
      <c r="M232" s="1346">
        <v>0</v>
      </c>
      <c r="N232" s="1346">
        <v>0</v>
      </c>
      <c r="O232" s="1346">
        <v>0</v>
      </c>
      <c r="P232" s="1115">
        <v>0</v>
      </c>
      <c r="Q232" s="1115">
        <v>0</v>
      </c>
      <c r="R232" s="702" t="s">
        <v>477</v>
      </c>
      <c r="S232" s="702" t="s">
        <v>416</v>
      </c>
      <c r="T232" s="40"/>
      <c r="U232" s="40">
        <v>1</v>
      </c>
      <c r="V232" s="40">
        <v>1.2</v>
      </c>
      <c r="W232" s="40" t="s">
        <v>97</v>
      </c>
      <c r="X232" s="40" t="s">
        <v>180</v>
      </c>
      <c r="Y232" s="658" t="s">
        <v>368</v>
      </c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07"/>
    </row>
    <row r="233" spans="1:36" s="208" customFormat="1" ht="93">
      <c r="A233" s="33"/>
      <c r="B233" s="242"/>
      <c r="C233" s="582">
        <v>81</v>
      </c>
      <c r="D233" s="787">
        <v>5</v>
      </c>
      <c r="E233" s="494" t="s">
        <v>486</v>
      </c>
      <c r="F233" s="378">
        <v>39600</v>
      </c>
      <c r="G233" s="378">
        <v>0</v>
      </c>
      <c r="H233" s="45">
        <v>0</v>
      </c>
      <c r="I233" s="45">
        <v>0</v>
      </c>
      <c r="J233" s="45">
        <v>0</v>
      </c>
      <c r="K233" s="42">
        <f t="shared" ref="K233:K243" si="36">SUM(F233,G233,H233,I233,J233)</f>
        <v>39600</v>
      </c>
      <c r="L233" s="440">
        <v>0</v>
      </c>
      <c r="M233" s="1346">
        <v>0</v>
      </c>
      <c r="N233" s="1346">
        <v>0</v>
      </c>
      <c r="O233" s="1346">
        <v>0</v>
      </c>
      <c r="P233" s="1115">
        <v>0</v>
      </c>
      <c r="Q233" s="1115">
        <v>0</v>
      </c>
      <c r="R233" s="702" t="s">
        <v>477</v>
      </c>
      <c r="S233" s="1038" t="s">
        <v>487</v>
      </c>
      <c r="T233" s="1268"/>
      <c r="U233" s="40">
        <v>1</v>
      </c>
      <c r="V233" s="40">
        <v>1.2</v>
      </c>
      <c r="W233" s="40" t="s">
        <v>97</v>
      </c>
      <c r="X233" s="1524" t="s">
        <v>211</v>
      </c>
      <c r="Y233" s="683" t="s">
        <v>368</v>
      </c>
      <c r="Z233" s="207"/>
      <c r="AA233" s="207"/>
      <c r="AB233" s="207"/>
      <c r="AC233" s="207"/>
      <c r="AD233" s="207"/>
      <c r="AE233" s="207"/>
      <c r="AF233" s="207"/>
      <c r="AG233" s="207"/>
      <c r="AH233" s="207"/>
      <c r="AI233" s="207"/>
      <c r="AJ233" s="207"/>
    </row>
    <row r="234" spans="1:36" s="208" customFormat="1" ht="46.5">
      <c r="A234" s="33"/>
      <c r="B234" s="34"/>
      <c r="C234" s="582">
        <v>82</v>
      </c>
      <c r="D234" s="488">
        <v>3</v>
      </c>
      <c r="E234" s="508" t="s">
        <v>480</v>
      </c>
      <c r="F234" s="37">
        <v>10000</v>
      </c>
      <c r="G234" s="37">
        <v>0</v>
      </c>
      <c r="H234" s="42">
        <v>0</v>
      </c>
      <c r="I234" s="42">
        <v>0</v>
      </c>
      <c r="J234" s="42">
        <v>0</v>
      </c>
      <c r="K234" s="42">
        <f>SUM(F234,G234,H234,I234,J234)</f>
        <v>10000</v>
      </c>
      <c r="L234" s="440">
        <v>0</v>
      </c>
      <c r="M234" s="1346">
        <v>0</v>
      </c>
      <c r="N234" s="1346">
        <v>0</v>
      </c>
      <c r="O234" s="1346">
        <v>0</v>
      </c>
      <c r="P234" s="1115">
        <v>0</v>
      </c>
      <c r="Q234" s="1115">
        <v>0</v>
      </c>
      <c r="R234" s="702" t="s">
        <v>477</v>
      </c>
      <c r="S234" s="702" t="s">
        <v>473</v>
      </c>
      <c r="T234" s="40"/>
      <c r="U234" s="40">
        <v>1</v>
      </c>
      <c r="V234" s="40">
        <v>1.2</v>
      </c>
      <c r="W234" s="40" t="s">
        <v>97</v>
      </c>
      <c r="X234" s="40" t="s">
        <v>180</v>
      </c>
      <c r="Y234" s="658" t="s">
        <v>368</v>
      </c>
      <c r="Z234" s="207"/>
      <c r="AA234" s="207" t="s">
        <v>481</v>
      </c>
      <c r="AB234" s="207"/>
      <c r="AC234" s="207"/>
      <c r="AD234" s="207"/>
      <c r="AE234" s="207"/>
      <c r="AF234" s="207"/>
      <c r="AG234" s="207"/>
      <c r="AH234" s="207"/>
      <c r="AI234" s="207"/>
      <c r="AJ234" s="207"/>
    </row>
    <row r="235" spans="1:36" s="208" customFormat="1" ht="69.75">
      <c r="A235" s="33"/>
      <c r="B235" s="34"/>
      <c r="C235" s="582">
        <v>83</v>
      </c>
      <c r="D235" s="488">
        <v>15</v>
      </c>
      <c r="E235" s="508" t="s">
        <v>502</v>
      </c>
      <c r="F235" s="37">
        <v>40000</v>
      </c>
      <c r="G235" s="37">
        <v>0</v>
      </c>
      <c r="H235" s="42">
        <v>0</v>
      </c>
      <c r="I235" s="42">
        <v>0</v>
      </c>
      <c r="J235" s="42">
        <v>0</v>
      </c>
      <c r="K235" s="42">
        <f t="shared" si="36"/>
        <v>40000</v>
      </c>
      <c r="L235" s="440">
        <v>0</v>
      </c>
      <c r="M235" s="1346">
        <v>0</v>
      </c>
      <c r="N235" s="1346">
        <v>0</v>
      </c>
      <c r="O235" s="1346">
        <v>0</v>
      </c>
      <c r="P235" s="1115">
        <v>0</v>
      </c>
      <c r="Q235" s="1115">
        <v>0</v>
      </c>
      <c r="R235" s="702" t="s">
        <v>477</v>
      </c>
      <c r="S235" s="702" t="s">
        <v>503</v>
      </c>
      <c r="T235" s="40"/>
      <c r="U235" s="40">
        <v>1</v>
      </c>
      <c r="V235" s="40">
        <v>1.2</v>
      </c>
      <c r="W235" s="40" t="s">
        <v>97</v>
      </c>
      <c r="X235" s="40" t="s">
        <v>211</v>
      </c>
      <c r="Y235" s="658" t="s">
        <v>368</v>
      </c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</row>
    <row r="236" spans="1:36" s="208" customFormat="1" ht="69.75">
      <c r="A236" s="33"/>
      <c r="B236" s="34"/>
      <c r="C236" s="582">
        <v>84</v>
      </c>
      <c r="D236" s="488">
        <v>16</v>
      </c>
      <c r="E236" s="508" t="s">
        <v>3647</v>
      </c>
      <c r="F236" s="37">
        <v>40000</v>
      </c>
      <c r="G236" s="37">
        <v>0</v>
      </c>
      <c r="H236" s="42">
        <v>0</v>
      </c>
      <c r="I236" s="42">
        <v>0</v>
      </c>
      <c r="J236" s="42">
        <v>0</v>
      </c>
      <c r="K236" s="42">
        <f t="shared" si="36"/>
        <v>40000</v>
      </c>
      <c r="L236" s="440">
        <v>0</v>
      </c>
      <c r="M236" s="1346">
        <v>0</v>
      </c>
      <c r="N236" s="1346">
        <v>0</v>
      </c>
      <c r="O236" s="1346">
        <v>0</v>
      </c>
      <c r="P236" s="1115">
        <v>0</v>
      </c>
      <c r="Q236" s="1115">
        <v>0</v>
      </c>
      <c r="R236" s="702" t="s">
        <v>477</v>
      </c>
      <c r="S236" s="702" t="s">
        <v>504</v>
      </c>
      <c r="T236" s="40"/>
      <c r="U236" s="40">
        <v>1</v>
      </c>
      <c r="V236" s="40">
        <v>1.2</v>
      </c>
      <c r="W236" s="40" t="s">
        <v>97</v>
      </c>
      <c r="X236" s="40" t="s">
        <v>211</v>
      </c>
      <c r="Y236" s="658" t="s">
        <v>368</v>
      </c>
      <c r="Z236" s="207"/>
      <c r="AA236" s="207"/>
      <c r="AB236" s="207"/>
      <c r="AC236" s="207"/>
      <c r="AD236" s="207"/>
      <c r="AE236" s="207"/>
      <c r="AF236" s="207"/>
      <c r="AG236" s="207"/>
      <c r="AH236" s="207"/>
      <c r="AI236" s="207"/>
      <c r="AJ236" s="207"/>
    </row>
    <row r="237" spans="1:36" s="208" customFormat="1" ht="46.5">
      <c r="A237" s="33"/>
      <c r="B237" s="34"/>
      <c r="C237" s="582">
        <v>85</v>
      </c>
      <c r="D237" s="488">
        <v>17</v>
      </c>
      <c r="E237" s="512" t="s">
        <v>505</v>
      </c>
      <c r="F237" s="37">
        <v>40000</v>
      </c>
      <c r="G237" s="37">
        <v>0</v>
      </c>
      <c r="H237" s="42">
        <v>0</v>
      </c>
      <c r="I237" s="42">
        <v>0</v>
      </c>
      <c r="J237" s="42">
        <v>0</v>
      </c>
      <c r="K237" s="42">
        <f t="shared" si="36"/>
        <v>40000</v>
      </c>
      <c r="L237" s="440">
        <v>0</v>
      </c>
      <c r="M237" s="1346">
        <v>0</v>
      </c>
      <c r="N237" s="1346">
        <v>0</v>
      </c>
      <c r="O237" s="1346">
        <v>0</v>
      </c>
      <c r="P237" s="1115">
        <v>0</v>
      </c>
      <c r="Q237" s="1115">
        <v>0</v>
      </c>
      <c r="R237" s="702" t="s">
        <v>477</v>
      </c>
      <c r="S237" s="702" t="s">
        <v>506</v>
      </c>
      <c r="T237" s="40"/>
      <c r="U237" s="40">
        <v>1</v>
      </c>
      <c r="V237" s="40">
        <v>1.2</v>
      </c>
      <c r="W237" s="40" t="s">
        <v>97</v>
      </c>
      <c r="X237" s="40" t="s">
        <v>211</v>
      </c>
      <c r="Y237" s="658" t="s">
        <v>368</v>
      </c>
      <c r="Z237" s="207"/>
      <c r="AA237" s="207"/>
      <c r="AB237" s="207"/>
      <c r="AC237" s="207"/>
      <c r="AD237" s="207"/>
      <c r="AE237" s="207"/>
      <c r="AF237" s="207"/>
      <c r="AG237" s="207"/>
      <c r="AH237" s="207"/>
      <c r="AI237" s="207"/>
      <c r="AJ237" s="207"/>
    </row>
    <row r="238" spans="1:36" s="208" customFormat="1" ht="93">
      <c r="A238" s="33"/>
      <c r="B238" s="34"/>
      <c r="C238" s="582">
        <v>86</v>
      </c>
      <c r="D238" s="488">
        <v>21</v>
      </c>
      <c r="E238" s="508" t="s">
        <v>512</v>
      </c>
      <c r="F238" s="37">
        <v>40000</v>
      </c>
      <c r="G238" s="37">
        <v>0</v>
      </c>
      <c r="H238" s="42">
        <v>0</v>
      </c>
      <c r="I238" s="42">
        <v>0</v>
      </c>
      <c r="J238" s="42">
        <v>0</v>
      </c>
      <c r="K238" s="42">
        <f t="shared" si="36"/>
        <v>40000</v>
      </c>
      <c r="L238" s="440">
        <v>0</v>
      </c>
      <c r="M238" s="1346">
        <v>0</v>
      </c>
      <c r="N238" s="1346">
        <v>0</v>
      </c>
      <c r="O238" s="1346">
        <v>0</v>
      </c>
      <c r="P238" s="1115">
        <v>0</v>
      </c>
      <c r="Q238" s="1115">
        <v>0</v>
      </c>
      <c r="R238" s="702" t="s">
        <v>477</v>
      </c>
      <c r="S238" s="702" t="s">
        <v>513</v>
      </c>
      <c r="T238" s="40"/>
      <c r="U238" s="40">
        <v>1</v>
      </c>
      <c r="V238" s="40">
        <v>1.2</v>
      </c>
      <c r="W238" s="40" t="s">
        <v>97</v>
      </c>
      <c r="X238" s="40" t="s">
        <v>211</v>
      </c>
      <c r="Y238" s="658" t="s">
        <v>368</v>
      </c>
      <c r="Z238" s="207"/>
      <c r="AA238" s="207"/>
      <c r="AB238" s="207"/>
      <c r="AC238" s="207"/>
      <c r="AD238" s="207"/>
      <c r="AE238" s="207"/>
      <c r="AF238" s="207"/>
      <c r="AG238" s="207"/>
      <c r="AH238" s="207"/>
      <c r="AI238" s="207"/>
      <c r="AJ238" s="207"/>
    </row>
    <row r="239" spans="1:36" s="208" customFormat="1" ht="69.75">
      <c r="A239" s="33"/>
      <c r="B239" s="34"/>
      <c r="C239" s="582">
        <v>87</v>
      </c>
      <c r="D239" s="488">
        <v>22</v>
      </c>
      <c r="E239" s="508" t="s">
        <v>514</v>
      </c>
      <c r="F239" s="37">
        <v>40000</v>
      </c>
      <c r="G239" s="37">
        <v>0</v>
      </c>
      <c r="H239" s="42">
        <v>0</v>
      </c>
      <c r="I239" s="42">
        <v>0</v>
      </c>
      <c r="J239" s="42">
        <v>0</v>
      </c>
      <c r="K239" s="42">
        <f t="shared" si="36"/>
        <v>40000</v>
      </c>
      <c r="L239" s="440">
        <v>0</v>
      </c>
      <c r="M239" s="1346">
        <v>0</v>
      </c>
      <c r="N239" s="1346">
        <v>0</v>
      </c>
      <c r="O239" s="1346">
        <v>0</v>
      </c>
      <c r="P239" s="1115">
        <v>0</v>
      </c>
      <c r="Q239" s="1115">
        <v>0</v>
      </c>
      <c r="R239" s="702" t="s">
        <v>477</v>
      </c>
      <c r="S239" s="702" t="s">
        <v>515</v>
      </c>
      <c r="T239" s="40"/>
      <c r="U239" s="40">
        <v>1</v>
      </c>
      <c r="V239" s="40">
        <v>1.2</v>
      </c>
      <c r="W239" s="40" t="s">
        <v>97</v>
      </c>
      <c r="X239" s="40" t="s">
        <v>211</v>
      </c>
      <c r="Y239" s="658" t="s">
        <v>368</v>
      </c>
      <c r="Z239" s="207"/>
      <c r="AA239" s="207"/>
      <c r="AB239" s="207"/>
      <c r="AC239" s="207"/>
      <c r="AD239" s="207"/>
      <c r="AE239" s="207"/>
      <c r="AF239" s="207"/>
      <c r="AG239" s="207"/>
      <c r="AH239" s="207"/>
      <c r="AI239" s="207"/>
      <c r="AJ239" s="207"/>
    </row>
    <row r="240" spans="1:36" s="208" customFormat="1" ht="46.5">
      <c r="A240" s="33"/>
      <c r="B240" s="34"/>
      <c r="C240" s="582">
        <v>88</v>
      </c>
      <c r="D240" s="488">
        <v>24</v>
      </c>
      <c r="E240" s="508" t="s">
        <v>3646</v>
      </c>
      <c r="F240" s="37">
        <v>40000</v>
      </c>
      <c r="G240" s="37">
        <v>0</v>
      </c>
      <c r="H240" s="42">
        <v>0</v>
      </c>
      <c r="I240" s="42">
        <v>0</v>
      </c>
      <c r="J240" s="42">
        <v>0</v>
      </c>
      <c r="K240" s="42">
        <f t="shared" si="36"/>
        <v>40000</v>
      </c>
      <c r="L240" s="440">
        <v>0</v>
      </c>
      <c r="M240" s="1346">
        <v>0</v>
      </c>
      <c r="N240" s="1346">
        <v>0</v>
      </c>
      <c r="O240" s="1346">
        <v>0</v>
      </c>
      <c r="P240" s="1115">
        <v>0</v>
      </c>
      <c r="Q240" s="1115">
        <v>0</v>
      </c>
      <c r="R240" s="702" t="s">
        <v>477</v>
      </c>
      <c r="S240" s="702" t="s">
        <v>518</v>
      </c>
      <c r="T240" s="40"/>
      <c r="U240" s="40">
        <v>1</v>
      </c>
      <c r="V240" s="40">
        <v>1.2</v>
      </c>
      <c r="W240" s="40" t="s">
        <v>97</v>
      </c>
      <c r="X240" s="40" t="s">
        <v>211</v>
      </c>
      <c r="Y240" s="658" t="s">
        <v>368</v>
      </c>
      <c r="Z240" s="207"/>
      <c r="AA240" s="207"/>
      <c r="AB240" s="207"/>
      <c r="AC240" s="207"/>
      <c r="AD240" s="207"/>
      <c r="AE240" s="207"/>
      <c r="AF240" s="207"/>
      <c r="AG240" s="207"/>
      <c r="AH240" s="207"/>
      <c r="AI240" s="207"/>
      <c r="AJ240" s="207"/>
    </row>
    <row r="241" spans="1:36" s="208" customFormat="1" ht="46.5">
      <c r="A241" s="33"/>
      <c r="B241" s="34"/>
      <c r="C241" s="582">
        <v>89</v>
      </c>
      <c r="D241" s="488">
        <v>25</v>
      </c>
      <c r="E241" s="508" t="s">
        <v>519</v>
      </c>
      <c r="F241" s="37">
        <v>40000</v>
      </c>
      <c r="G241" s="37">
        <v>0</v>
      </c>
      <c r="H241" s="42">
        <v>0</v>
      </c>
      <c r="I241" s="42">
        <v>0</v>
      </c>
      <c r="J241" s="42">
        <v>0</v>
      </c>
      <c r="K241" s="42">
        <f t="shared" si="36"/>
        <v>40000</v>
      </c>
      <c r="L241" s="440">
        <v>0</v>
      </c>
      <c r="M241" s="1346">
        <v>0</v>
      </c>
      <c r="N241" s="1346">
        <v>0</v>
      </c>
      <c r="O241" s="1346">
        <v>0</v>
      </c>
      <c r="P241" s="1115">
        <v>0</v>
      </c>
      <c r="Q241" s="1115">
        <v>0</v>
      </c>
      <c r="R241" s="702" t="s">
        <v>477</v>
      </c>
      <c r="S241" s="702" t="s">
        <v>520</v>
      </c>
      <c r="T241" s="40"/>
      <c r="U241" s="40">
        <v>1</v>
      </c>
      <c r="V241" s="40">
        <v>1.2</v>
      </c>
      <c r="W241" s="40" t="s">
        <v>97</v>
      </c>
      <c r="X241" s="40" t="s">
        <v>211</v>
      </c>
      <c r="Y241" s="658" t="s">
        <v>368</v>
      </c>
      <c r="Z241" s="207"/>
      <c r="AA241" s="207"/>
      <c r="AB241" s="207"/>
      <c r="AC241" s="207"/>
      <c r="AD241" s="207"/>
      <c r="AE241" s="207"/>
      <c r="AF241" s="207"/>
      <c r="AG241" s="207"/>
      <c r="AH241" s="207"/>
      <c r="AI241" s="207"/>
      <c r="AJ241" s="207"/>
    </row>
    <row r="242" spans="1:36" s="208" customFormat="1" ht="69.75">
      <c r="A242" s="33"/>
      <c r="B242" s="34"/>
      <c r="C242" s="582">
        <v>90</v>
      </c>
      <c r="D242" s="488">
        <v>26</v>
      </c>
      <c r="E242" s="508" t="s">
        <v>521</v>
      </c>
      <c r="F242" s="37">
        <v>40000</v>
      </c>
      <c r="G242" s="37">
        <v>0</v>
      </c>
      <c r="H242" s="42">
        <v>0</v>
      </c>
      <c r="I242" s="42">
        <v>0</v>
      </c>
      <c r="J242" s="42">
        <v>0</v>
      </c>
      <c r="K242" s="42">
        <f t="shared" si="36"/>
        <v>40000</v>
      </c>
      <c r="L242" s="440">
        <v>0</v>
      </c>
      <c r="M242" s="1346">
        <v>0</v>
      </c>
      <c r="N242" s="1346">
        <v>0</v>
      </c>
      <c r="O242" s="1346">
        <v>0</v>
      </c>
      <c r="P242" s="1115">
        <v>0</v>
      </c>
      <c r="Q242" s="1115">
        <v>0</v>
      </c>
      <c r="R242" s="702" t="s">
        <v>477</v>
      </c>
      <c r="S242" s="702" t="s">
        <v>522</v>
      </c>
      <c r="T242" s="40"/>
      <c r="U242" s="40">
        <v>1</v>
      </c>
      <c r="V242" s="40">
        <v>1.2</v>
      </c>
      <c r="W242" s="40" t="s">
        <v>97</v>
      </c>
      <c r="X242" s="40" t="s">
        <v>211</v>
      </c>
      <c r="Y242" s="658" t="s">
        <v>368</v>
      </c>
      <c r="Z242" s="207"/>
      <c r="AA242" s="207"/>
      <c r="AB242" s="207"/>
      <c r="AC242" s="207"/>
      <c r="AD242" s="207"/>
      <c r="AE242" s="207"/>
      <c r="AF242" s="207"/>
      <c r="AG242" s="207"/>
      <c r="AH242" s="207"/>
      <c r="AI242" s="207"/>
      <c r="AJ242" s="207"/>
    </row>
    <row r="243" spans="1:36" s="208" customFormat="1">
      <c r="A243" s="33"/>
      <c r="B243" s="34"/>
      <c r="C243" s="582">
        <v>91</v>
      </c>
      <c r="D243" s="488">
        <v>27</v>
      </c>
      <c r="E243" s="508" t="s">
        <v>3452</v>
      </c>
      <c r="F243" s="37">
        <v>40000</v>
      </c>
      <c r="G243" s="37">
        <v>0</v>
      </c>
      <c r="H243" s="42">
        <v>0</v>
      </c>
      <c r="I243" s="42">
        <v>0</v>
      </c>
      <c r="J243" s="42">
        <v>0</v>
      </c>
      <c r="K243" s="42">
        <f t="shared" si="36"/>
        <v>40000</v>
      </c>
      <c r="L243" s="440">
        <v>0</v>
      </c>
      <c r="M243" s="1346">
        <v>0</v>
      </c>
      <c r="N243" s="1346">
        <v>0</v>
      </c>
      <c r="O243" s="1346">
        <v>0</v>
      </c>
      <c r="P243" s="1115">
        <v>0</v>
      </c>
      <c r="Q243" s="1115">
        <v>0</v>
      </c>
      <c r="R243" s="702" t="s">
        <v>477</v>
      </c>
      <c r="S243" s="702" t="s">
        <v>523</v>
      </c>
      <c r="T243" s="40"/>
      <c r="U243" s="40">
        <v>1</v>
      </c>
      <c r="V243" s="40">
        <v>1.2</v>
      </c>
      <c r="W243" s="40" t="s">
        <v>97</v>
      </c>
      <c r="X243" s="40" t="s">
        <v>211</v>
      </c>
      <c r="Y243" s="658" t="s">
        <v>368</v>
      </c>
      <c r="Z243" s="207"/>
      <c r="AA243" s="207"/>
      <c r="AB243" s="207"/>
      <c r="AC243" s="207"/>
      <c r="AD243" s="207"/>
      <c r="AE243" s="207"/>
      <c r="AF243" s="207"/>
      <c r="AG243" s="207"/>
      <c r="AH243" s="207"/>
      <c r="AI243" s="207"/>
      <c r="AJ243" s="207"/>
    </row>
    <row r="244" spans="1:36" s="208" customFormat="1" ht="93">
      <c r="A244" s="33"/>
      <c r="B244" s="34"/>
      <c r="C244" s="582">
        <v>92</v>
      </c>
      <c r="D244" s="489">
        <v>20</v>
      </c>
      <c r="E244" s="478" t="s">
        <v>524</v>
      </c>
      <c r="F244" s="37">
        <v>23000</v>
      </c>
      <c r="G244" s="813">
        <v>0</v>
      </c>
      <c r="H244" s="183" t="s">
        <v>525</v>
      </c>
      <c r="I244" s="183" t="s">
        <v>525</v>
      </c>
      <c r="J244" s="183" t="s">
        <v>525</v>
      </c>
      <c r="K244" s="842">
        <f t="shared" si="35"/>
        <v>23000</v>
      </c>
      <c r="L244" s="183">
        <v>26</v>
      </c>
      <c r="M244" s="183" t="s">
        <v>525</v>
      </c>
      <c r="N244" s="183">
        <v>2</v>
      </c>
      <c r="O244" s="183">
        <f t="shared" ref="O244" si="37">SUM(L244:N244)</f>
        <v>28</v>
      </c>
      <c r="P244" s="49" t="s">
        <v>526</v>
      </c>
      <c r="Q244" s="49" t="s">
        <v>220</v>
      </c>
      <c r="R244" s="75">
        <v>21732</v>
      </c>
      <c r="S244" s="702" t="s">
        <v>527</v>
      </c>
      <c r="T244" s="702" t="s">
        <v>528</v>
      </c>
      <c r="U244" s="40">
        <v>1</v>
      </c>
      <c r="V244" s="40">
        <v>1.2</v>
      </c>
      <c r="W244" s="40" t="s">
        <v>97</v>
      </c>
      <c r="X244" s="702" t="s">
        <v>221</v>
      </c>
      <c r="Y244" s="658" t="s">
        <v>536</v>
      </c>
      <c r="Z244" s="207"/>
      <c r="AA244" s="207"/>
      <c r="AB244" s="207"/>
      <c r="AC244" s="207"/>
      <c r="AD244" s="207"/>
      <c r="AE244" s="207"/>
      <c r="AF244" s="207"/>
      <c r="AG244" s="207"/>
      <c r="AH244" s="207"/>
      <c r="AI244" s="207"/>
      <c r="AJ244" s="207"/>
    </row>
    <row r="245" spans="1:36" s="208" customFormat="1" ht="93">
      <c r="A245" s="33"/>
      <c r="B245" s="34"/>
      <c r="C245" s="582">
        <v>93</v>
      </c>
      <c r="D245" s="489">
        <v>35</v>
      </c>
      <c r="E245" s="478" t="s">
        <v>1748</v>
      </c>
      <c r="F245" s="440">
        <v>0</v>
      </c>
      <c r="G245" s="440">
        <v>0</v>
      </c>
      <c r="H245" s="440">
        <v>0</v>
      </c>
      <c r="I245" s="440">
        <v>0</v>
      </c>
      <c r="J245" s="54">
        <v>30000</v>
      </c>
      <c r="K245" s="47">
        <v>30000</v>
      </c>
      <c r="L245" s="48">
        <v>30</v>
      </c>
      <c r="M245" s="48">
        <v>20</v>
      </c>
      <c r="N245" s="48">
        <v>0</v>
      </c>
      <c r="O245" s="48">
        <v>50</v>
      </c>
      <c r="P245" s="416" t="s">
        <v>240</v>
      </c>
      <c r="Q245" s="416" t="s">
        <v>220</v>
      </c>
      <c r="R245" s="40" t="s">
        <v>1705</v>
      </c>
      <c r="S245" s="702" t="s">
        <v>1749</v>
      </c>
      <c r="T245" s="40" t="s">
        <v>1750</v>
      </c>
      <c r="U245" s="40">
        <v>1</v>
      </c>
      <c r="V245" s="40">
        <v>1.2</v>
      </c>
      <c r="W245" s="40" t="s">
        <v>97</v>
      </c>
      <c r="X245" s="40" t="s">
        <v>221</v>
      </c>
      <c r="Y245" s="416" t="s">
        <v>1747</v>
      </c>
      <c r="Z245" s="207"/>
      <c r="AA245" s="207"/>
      <c r="AB245" s="207"/>
      <c r="AC245" s="207"/>
      <c r="AD245" s="207"/>
      <c r="AE245" s="207"/>
      <c r="AF245" s="207"/>
      <c r="AG245" s="207"/>
      <c r="AH245" s="207"/>
      <c r="AI245" s="207"/>
      <c r="AJ245" s="207"/>
    </row>
    <row r="246" spans="1:36" s="208" customFormat="1">
      <c r="A246" s="33"/>
      <c r="B246" s="34"/>
      <c r="C246" s="582">
        <v>94</v>
      </c>
      <c r="D246" s="495">
        <v>2</v>
      </c>
      <c r="E246" s="389" t="s">
        <v>1752</v>
      </c>
      <c r="F246" s="80">
        <v>30000</v>
      </c>
      <c r="G246" s="440">
        <v>0</v>
      </c>
      <c r="H246" s="440">
        <v>0</v>
      </c>
      <c r="I246" s="440">
        <v>0</v>
      </c>
      <c r="J246" s="440">
        <v>0</v>
      </c>
      <c r="K246" s="266">
        <v>30000</v>
      </c>
      <c r="L246" s="440">
        <v>0</v>
      </c>
      <c r="M246" s="1346">
        <v>0</v>
      </c>
      <c r="N246" s="1346">
        <v>0</v>
      </c>
      <c r="O246" s="1346">
        <v>0</v>
      </c>
      <c r="P246" s="1115">
        <v>0</v>
      </c>
      <c r="Q246" s="1115">
        <v>0</v>
      </c>
      <c r="R246" s="702" t="s">
        <v>477</v>
      </c>
      <c r="S246" s="40" t="s">
        <v>1749</v>
      </c>
      <c r="T246" s="40" t="s">
        <v>1750</v>
      </c>
      <c r="U246" s="40">
        <v>1</v>
      </c>
      <c r="V246" s="40">
        <v>1.2</v>
      </c>
      <c r="W246" s="40" t="s">
        <v>97</v>
      </c>
      <c r="X246" s="40" t="s">
        <v>180</v>
      </c>
      <c r="Y246" s="416" t="s">
        <v>1747</v>
      </c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</row>
    <row r="247" spans="1:36" s="208" customFormat="1" ht="46.5">
      <c r="A247" s="33"/>
      <c r="B247" s="34"/>
      <c r="C247" s="582">
        <v>95</v>
      </c>
      <c r="D247" s="492">
        <v>3</v>
      </c>
      <c r="E247" s="389" t="s">
        <v>1753</v>
      </c>
      <c r="F247" s="37">
        <v>30000</v>
      </c>
      <c r="G247" s="440">
        <v>0</v>
      </c>
      <c r="H247" s="440">
        <v>0</v>
      </c>
      <c r="I247" s="440">
        <v>0</v>
      </c>
      <c r="J247" s="440">
        <v>0</v>
      </c>
      <c r="K247" s="266">
        <v>30000</v>
      </c>
      <c r="L247" s="440">
        <v>0</v>
      </c>
      <c r="M247" s="1346">
        <v>0</v>
      </c>
      <c r="N247" s="1346">
        <v>0</v>
      </c>
      <c r="O247" s="1346">
        <v>0</v>
      </c>
      <c r="P247" s="1115">
        <v>0</v>
      </c>
      <c r="Q247" s="1115">
        <v>0</v>
      </c>
      <c r="R247" s="702" t="s">
        <v>477</v>
      </c>
      <c r="S247" s="40" t="s">
        <v>1754</v>
      </c>
      <c r="T247" s="40" t="s">
        <v>1755</v>
      </c>
      <c r="U247" s="40">
        <v>1</v>
      </c>
      <c r="V247" s="40">
        <v>1.2</v>
      </c>
      <c r="W247" s="40" t="s">
        <v>97</v>
      </c>
      <c r="X247" s="40" t="s">
        <v>180</v>
      </c>
      <c r="Y247" s="416" t="s">
        <v>1747</v>
      </c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</row>
    <row r="248" spans="1:36" s="208" customFormat="1">
      <c r="A248" s="33"/>
      <c r="B248" s="34"/>
      <c r="C248" s="582">
        <v>96</v>
      </c>
      <c r="D248" s="495">
        <v>4</v>
      </c>
      <c r="E248" s="389" t="s">
        <v>1756</v>
      </c>
      <c r="F248" s="37">
        <v>30000</v>
      </c>
      <c r="G248" s="440">
        <v>0</v>
      </c>
      <c r="H248" s="440">
        <v>0</v>
      </c>
      <c r="I248" s="440">
        <v>0</v>
      </c>
      <c r="J248" s="440">
        <v>0</v>
      </c>
      <c r="K248" s="266">
        <v>30000</v>
      </c>
      <c r="L248" s="440">
        <v>0</v>
      </c>
      <c r="M248" s="1346">
        <v>0</v>
      </c>
      <c r="N248" s="1346">
        <v>0</v>
      </c>
      <c r="O248" s="1346">
        <v>0</v>
      </c>
      <c r="P248" s="1115">
        <v>0</v>
      </c>
      <c r="Q248" s="1115">
        <v>0</v>
      </c>
      <c r="R248" s="702" t="s">
        <v>477</v>
      </c>
      <c r="S248" s="40" t="s">
        <v>1757</v>
      </c>
      <c r="T248" s="40" t="s">
        <v>1758</v>
      </c>
      <c r="U248" s="40">
        <v>1</v>
      </c>
      <c r="V248" s="40">
        <v>1.2</v>
      </c>
      <c r="W248" s="40" t="s">
        <v>97</v>
      </c>
      <c r="X248" s="40" t="s">
        <v>180</v>
      </c>
      <c r="Y248" s="416" t="s">
        <v>1747</v>
      </c>
      <c r="Z248" s="207"/>
      <c r="AA248" s="207"/>
      <c r="AB248" s="207"/>
      <c r="AC248" s="207"/>
      <c r="AD248" s="207"/>
      <c r="AE248" s="207"/>
      <c r="AF248" s="207"/>
      <c r="AG248" s="207"/>
      <c r="AH248" s="207"/>
      <c r="AI248" s="207"/>
      <c r="AJ248" s="207"/>
    </row>
    <row r="249" spans="1:36" s="208" customFormat="1" ht="46.5">
      <c r="A249" s="33"/>
      <c r="B249" s="34"/>
      <c r="C249" s="582">
        <v>97</v>
      </c>
      <c r="D249" s="495">
        <v>6</v>
      </c>
      <c r="E249" s="389" t="s">
        <v>1761</v>
      </c>
      <c r="F249" s="37">
        <v>30000</v>
      </c>
      <c r="G249" s="440">
        <v>0</v>
      </c>
      <c r="H249" s="440">
        <v>0</v>
      </c>
      <c r="I249" s="440">
        <v>0</v>
      </c>
      <c r="J249" s="440">
        <v>0</v>
      </c>
      <c r="K249" s="266">
        <v>30000</v>
      </c>
      <c r="L249" s="440">
        <v>0</v>
      </c>
      <c r="M249" s="1346">
        <v>0</v>
      </c>
      <c r="N249" s="1346">
        <v>0</v>
      </c>
      <c r="O249" s="1346">
        <v>0</v>
      </c>
      <c r="P249" s="1115">
        <v>0</v>
      </c>
      <c r="Q249" s="1115">
        <v>0</v>
      </c>
      <c r="R249" s="702" t="s">
        <v>477</v>
      </c>
      <c r="S249" s="40" t="s">
        <v>1754</v>
      </c>
      <c r="T249" s="40" t="s">
        <v>1755</v>
      </c>
      <c r="U249" s="40">
        <v>1</v>
      </c>
      <c r="V249" s="40">
        <v>1.2</v>
      </c>
      <c r="W249" s="40" t="s">
        <v>97</v>
      </c>
      <c r="X249" s="40" t="s">
        <v>180</v>
      </c>
      <c r="Y249" s="416" t="s">
        <v>1747</v>
      </c>
      <c r="Z249" s="207"/>
      <c r="AA249" s="207"/>
      <c r="AB249" s="207"/>
      <c r="AC249" s="207"/>
      <c r="AD249" s="207"/>
      <c r="AE249" s="207"/>
      <c r="AF249" s="207"/>
      <c r="AG249" s="207"/>
      <c r="AH249" s="207"/>
      <c r="AI249" s="207"/>
      <c r="AJ249" s="207"/>
    </row>
    <row r="250" spans="1:36" s="208" customFormat="1" ht="46.5">
      <c r="A250" s="33"/>
      <c r="B250" s="34"/>
      <c r="C250" s="582">
        <v>98</v>
      </c>
      <c r="D250" s="495">
        <v>8</v>
      </c>
      <c r="E250" s="389" t="s">
        <v>1763</v>
      </c>
      <c r="F250" s="37">
        <v>30000</v>
      </c>
      <c r="G250" s="440">
        <v>0</v>
      </c>
      <c r="H250" s="440">
        <v>0</v>
      </c>
      <c r="I250" s="440">
        <v>0</v>
      </c>
      <c r="J250" s="440">
        <v>0</v>
      </c>
      <c r="K250" s="266">
        <v>30000</v>
      </c>
      <c r="L250" s="440">
        <v>0</v>
      </c>
      <c r="M250" s="1346">
        <v>0</v>
      </c>
      <c r="N250" s="1346">
        <v>0</v>
      </c>
      <c r="O250" s="1346">
        <v>0</v>
      </c>
      <c r="P250" s="1115">
        <v>0</v>
      </c>
      <c r="Q250" s="1115">
        <v>0</v>
      </c>
      <c r="R250" s="702" t="s">
        <v>477</v>
      </c>
      <c r="S250" s="40" t="s">
        <v>1764</v>
      </c>
      <c r="T250" s="40" t="s">
        <v>1765</v>
      </c>
      <c r="U250" s="40">
        <v>1</v>
      </c>
      <c r="V250" s="40">
        <v>1.2</v>
      </c>
      <c r="W250" s="40" t="s">
        <v>97</v>
      </c>
      <c r="X250" s="40" t="s">
        <v>180</v>
      </c>
      <c r="Y250" s="416" t="s">
        <v>1747</v>
      </c>
      <c r="Z250" s="207"/>
      <c r="AA250" s="207"/>
      <c r="AB250" s="207"/>
      <c r="AC250" s="207"/>
      <c r="AD250" s="207"/>
      <c r="AE250" s="207"/>
      <c r="AF250" s="207"/>
      <c r="AG250" s="207"/>
      <c r="AH250" s="207"/>
      <c r="AI250" s="207"/>
      <c r="AJ250" s="207"/>
    </row>
    <row r="251" spans="1:36" s="208" customFormat="1" ht="46.5">
      <c r="A251" s="33"/>
      <c r="B251" s="34"/>
      <c r="C251" s="582">
        <v>99</v>
      </c>
      <c r="D251" s="495">
        <v>9</v>
      </c>
      <c r="E251" s="389" t="s">
        <v>1766</v>
      </c>
      <c r="F251" s="80">
        <v>30000</v>
      </c>
      <c r="G251" s="440">
        <v>0</v>
      </c>
      <c r="H251" s="440">
        <v>0</v>
      </c>
      <c r="I251" s="440">
        <v>0</v>
      </c>
      <c r="J251" s="440">
        <v>0</v>
      </c>
      <c r="K251" s="266">
        <v>30000</v>
      </c>
      <c r="L251" s="440">
        <v>0</v>
      </c>
      <c r="M251" s="1346">
        <v>0</v>
      </c>
      <c r="N251" s="1346">
        <v>0</v>
      </c>
      <c r="O251" s="1346">
        <v>0</v>
      </c>
      <c r="P251" s="1115">
        <v>0</v>
      </c>
      <c r="Q251" s="1115">
        <v>0</v>
      </c>
      <c r="R251" s="702" t="s">
        <v>477</v>
      </c>
      <c r="S251" s="40" t="s">
        <v>1757</v>
      </c>
      <c r="T251" s="40" t="s">
        <v>1758</v>
      </c>
      <c r="U251" s="40">
        <v>1</v>
      </c>
      <c r="V251" s="40">
        <v>1.2</v>
      </c>
      <c r="W251" s="40" t="s">
        <v>97</v>
      </c>
      <c r="X251" s="40" t="s">
        <v>180</v>
      </c>
      <c r="Y251" s="416" t="s">
        <v>1747</v>
      </c>
      <c r="Z251" s="207"/>
      <c r="AA251" s="207"/>
      <c r="AB251" s="207"/>
      <c r="AC251" s="207"/>
      <c r="AD251" s="207"/>
      <c r="AE251" s="207"/>
      <c r="AF251" s="207"/>
      <c r="AG251" s="207"/>
      <c r="AH251" s="207"/>
      <c r="AI251" s="207"/>
      <c r="AJ251" s="207"/>
    </row>
    <row r="252" spans="1:36" s="208" customFormat="1" ht="46.5">
      <c r="A252" s="33"/>
      <c r="B252" s="34"/>
      <c r="C252" s="582">
        <v>100</v>
      </c>
      <c r="D252" s="495">
        <v>5</v>
      </c>
      <c r="E252" s="389" t="s">
        <v>3877</v>
      </c>
      <c r="F252" s="37">
        <v>30000</v>
      </c>
      <c r="G252" s="440">
        <v>0</v>
      </c>
      <c r="H252" s="440">
        <v>0</v>
      </c>
      <c r="I252" s="440">
        <v>0</v>
      </c>
      <c r="J252" s="440">
        <v>0</v>
      </c>
      <c r="K252" s="1057">
        <v>30000</v>
      </c>
      <c r="L252" s="440">
        <v>0</v>
      </c>
      <c r="M252" s="1346">
        <v>0</v>
      </c>
      <c r="N252" s="1346">
        <v>0</v>
      </c>
      <c r="O252" s="1346">
        <v>0</v>
      </c>
      <c r="P252" s="1115">
        <v>0</v>
      </c>
      <c r="Q252" s="1115">
        <v>0</v>
      </c>
      <c r="R252" s="702" t="s">
        <v>477</v>
      </c>
      <c r="S252" s="702" t="s">
        <v>1764</v>
      </c>
      <c r="T252" s="40" t="s">
        <v>1765</v>
      </c>
      <c r="U252" s="40">
        <v>1</v>
      </c>
      <c r="V252" s="40">
        <v>1.2</v>
      </c>
      <c r="W252" s="40" t="s">
        <v>97</v>
      </c>
      <c r="X252" s="40" t="s">
        <v>211</v>
      </c>
      <c r="Y252" s="416" t="s">
        <v>1747</v>
      </c>
      <c r="Z252" s="207"/>
      <c r="AA252" s="207"/>
      <c r="AB252" s="207"/>
      <c r="AC252" s="207"/>
      <c r="AD252" s="207"/>
      <c r="AE252" s="207"/>
      <c r="AF252" s="207"/>
      <c r="AG252" s="207"/>
      <c r="AH252" s="207"/>
      <c r="AI252" s="207"/>
      <c r="AJ252" s="207"/>
    </row>
    <row r="253" spans="1:36" s="208" customFormat="1" ht="93">
      <c r="A253" s="33"/>
      <c r="B253" s="34"/>
      <c r="C253" s="582">
        <v>101</v>
      </c>
      <c r="D253" s="492">
        <v>2</v>
      </c>
      <c r="E253" s="454" t="s">
        <v>2292</v>
      </c>
      <c r="F253" s="183" t="s">
        <v>525</v>
      </c>
      <c r="G253" s="817">
        <v>60000</v>
      </c>
      <c r="H253" s="702" t="s">
        <v>525</v>
      </c>
      <c r="I253" s="702" t="s">
        <v>525</v>
      </c>
      <c r="J253" s="702" t="s">
        <v>525</v>
      </c>
      <c r="K253" s="808">
        <f t="shared" ref="K253:K278" si="38">SUM(F253,G253,H253,I253,J253)</f>
        <v>60000</v>
      </c>
      <c r="L253" s="440">
        <v>0</v>
      </c>
      <c r="M253" s="188">
        <v>50</v>
      </c>
      <c r="N253" s="702" t="s">
        <v>525</v>
      </c>
      <c r="O253" s="189">
        <f t="shared" ref="O253" si="39">SUM(L253:N253)</f>
        <v>50</v>
      </c>
      <c r="P253" s="848" t="s">
        <v>3644</v>
      </c>
      <c r="Q253" s="190" t="s">
        <v>3645</v>
      </c>
      <c r="R253" s="455" t="s">
        <v>2435</v>
      </c>
      <c r="S253" s="86" t="s">
        <v>2277</v>
      </c>
      <c r="T253" s="86" t="s">
        <v>2278</v>
      </c>
      <c r="U253" s="191">
        <v>1</v>
      </c>
      <c r="V253" s="118">
        <v>1.2</v>
      </c>
      <c r="W253" s="191" t="s">
        <v>97</v>
      </c>
      <c r="X253" s="40" t="s">
        <v>221</v>
      </c>
      <c r="Y253" s="416" t="s">
        <v>2272</v>
      </c>
      <c r="Z253" s="207"/>
      <c r="AA253" s="207"/>
      <c r="AB253" s="207"/>
      <c r="AC253" s="207"/>
      <c r="AD253" s="207"/>
      <c r="AE253" s="207"/>
      <c r="AF253" s="207"/>
      <c r="AG253" s="207"/>
      <c r="AH253" s="207"/>
      <c r="AI253" s="207"/>
      <c r="AJ253" s="207"/>
    </row>
    <row r="254" spans="1:36" s="208" customFormat="1" ht="46.5">
      <c r="A254" s="33"/>
      <c r="B254" s="34"/>
      <c r="C254" s="582">
        <v>102</v>
      </c>
      <c r="D254" s="492">
        <v>3</v>
      </c>
      <c r="E254" s="531" t="s">
        <v>3878</v>
      </c>
      <c r="F254" s="183" t="s">
        <v>525</v>
      </c>
      <c r="G254" s="43">
        <v>400000</v>
      </c>
      <c r="H254" s="440">
        <v>0</v>
      </c>
      <c r="I254" s="440">
        <v>0</v>
      </c>
      <c r="J254" s="440">
        <v>0</v>
      </c>
      <c r="K254" s="47">
        <f t="shared" si="38"/>
        <v>400000</v>
      </c>
      <c r="L254" s="440">
        <v>0</v>
      </c>
      <c r="M254" s="440">
        <v>0</v>
      </c>
      <c r="N254" s="1346">
        <v>0</v>
      </c>
      <c r="O254" s="1346">
        <v>0</v>
      </c>
      <c r="P254" s="1115">
        <v>0</v>
      </c>
      <c r="Q254" s="1115">
        <v>0</v>
      </c>
      <c r="R254" s="702" t="s">
        <v>594</v>
      </c>
      <c r="S254" s="40"/>
      <c r="T254" s="40"/>
      <c r="U254" s="40">
        <v>1</v>
      </c>
      <c r="V254" s="40">
        <v>1.2</v>
      </c>
      <c r="W254" s="40" t="s">
        <v>97</v>
      </c>
      <c r="X254" s="40" t="s">
        <v>180</v>
      </c>
      <c r="Y254" s="415" t="s">
        <v>1961</v>
      </c>
      <c r="Z254" s="207"/>
      <c r="AA254" s="207"/>
      <c r="AB254" s="207"/>
      <c r="AC254" s="207"/>
      <c r="AD254" s="207"/>
      <c r="AE254" s="207"/>
      <c r="AF254" s="207"/>
      <c r="AG254" s="207"/>
      <c r="AH254" s="207"/>
      <c r="AI254" s="207"/>
      <c r="AJ254" s="207"/>
    </row>
    <row r="255" spans="1:36" s="208" customFormat="1" ht="46.5">
      <c r="A255" s="33"/>
      <c r="B255" s="34"/>
      <c r="C255" s="582">
        <v>103</v>
      </c>
      <c r="D255" s="492">
        <v>4</v>
      </c>
      <c r="E255" s="531" t="s">
        <v>2765</v>
      </c>
      <c r="F255" s="183" t="s">
        <v>525</v>
      </c>
      <c r="G255" s="43">
        <v>226500</v>
      </c>
      <c r="H255" s="440">
        <v>0</v>
      </c>
      <c r="I255" s="440">
        <v>0</v>
      </c>
      <c r="J255" s="440">
        <v>0</v>
      </c>
      <c r="K255" s="47">
        <f t="shared" si="38"/>
        <v>226500</v>
      </c>
      <c r="L255" s="440">
        <v>0</v>
      </c>
      <c r="M255" s="440">
        <v>0</v>
      </c>
      <c r="N255" s="1346">
        <v>0</v>
      </c>
      <c r="O255" s="1346">
        <v>0</v>
      </c>
      <c r="P255" s="1115">
        <v>0</v>
      </c>
      <c r="Q255" s="1115">
        <v>0</v>
      </c>
      <c r="R255" s="702" t="s">
        <v>594</v>
      </c>
      <c r="S255" s="40"/>
      <c r="T255" s="40"/>
      <c r="U255" s="40">
        <v>1</v>
      </c>
      <c r="V255" s="40">
        <v>1.2</v>
      </c>
      <c r="W255" s="40" t="s">
        <v>97</v>
      </c>
      <c r="X255" s="40" t="s">
        <v>180</v>
      </c>
      <c r="Y255" s="415" t="s">
        <v>1961</v>
      </c>
      <c r="Z255" s="207"/>
      <c r="AA255" s="207"/>
      <c r="AB255" s="207"/>
      <c r="AC255" s="207"/>
      <c r="AD255" s="207"/>
      <c r="AE255" s="207"/>
      <c r="AF255" s="207"/>
      <c r="AG255" s="207"/>
      <c r="AH255" s="207"/>
      <c r="AI255" s="207"/>
      <c r="AJ255" s="207"/>
    </row>
    <row r="256" spans="1:36" s="208" customFormat="1" ht="46.5">
      <c r="A256" s="33"/>
      <c r="B256" s="34"/>
      <c r="C256" s="582">
        <v>104</v>
      </c>
      <c r="D256" s="492">
        <v>7</v>
      </c>
      <c r="E256" s="531" t="s">
        <v>2768</v>
      </c>
      <c r="F256" s="183" t="s">
        <v>525</v>
      </c>
      <c r="G256" s="43">
        <v>354000</v>
      </c>
      <c r="H256" s="440">
        <v>0</v>
      </c>
      <c r="I256" s="440">
        <v>0</v>
      </c>
      <c r="J256" s="440">
        <v>0</v>
      </c>
      <c r="K256" s="47">
        <f t="shared" si="38"/>
        <v>354000</v>
      </c>
      <c r="L256" s="440">
        <v>0</v>
      </c>
      <c r="M256" s="440">
        <v>0</v>
      </c>
      <c r="N256" s="1346">
        <v>0</v>
      </c>
      <c r="O256" s="1346">
        <v>0</v>
      </c>
      <c r="P256" s="1115">
        <v>0</v>
      </c>
      <c r="Q256" s="1115">
        <v>0</v>
      </c>
      <c r="R256" s="702" t="s">
        <v>594</v>
      </c>
      <c r="S256" s="40"/>
      <c r="T256" s="40"/>
      <c r="U256" s="40">
        <v>1</v>
      </c>
      <c r="V256" s="40">
        <v>1.2</v>
      </c>
      <c r="W256" s="40" t="s">
        <v>97</v>
      </c>
      <c r="X256" s="40" t="s">
        <v>180</v>
      </c>
      <c r="Y256" s="415" t="s">
        <v>1961</v>
      </c>
      <c r="Z256" s="207"/>
      <c r="AA256" s="207"/>
      <c r="AB256" s="207"/>
      <c r="AC256" s="207"/>
      <c r="AD256" s="207"/>
      <c r="AE256" s="207"/>
      <c r="AF256" s="207"/>
      <c r="AG256" s="207"/>
      <c r="AH256" s="207"/>
      <c r="AI256" s="207"/>
      <c r="AJ256" s="207"/>
    </row>
    <row r="257" spans="1:36" s="208" customFormat="1" ht="46.5">
      <c r="A257" s="33"/>
      <c r="B257" s="34"/>
      <c r="C257" s="582">
        <v>105</v>
      </c>
      <c r="D257" s="492">
        <v>8</v>
      </c>
      <c r="E257" s="531" t="s">
        <v>2769</v>
      </c>
      <c r="F257" s="183" t="s">
        <v>525</v>
      </c>
      <c r="G257" s="43">
        <v>479000</v>
      </c>
      <c r="H257" s="440">
        <v>0</v>
      </c>
      <c r="I257" s="440">
        <v>0</v>
      </c>
      <c r="J257" s="440">
        <v>0</v>
      </c>
      <c r="K257" s="47">
        <f t="shared" si="38"/>
        <v>479000</v>
      </c>
      <c r="L257" s="440">
        <v>0</v>
      </c>
      <c r="M257" s="440">
        <v>0</v>
      </c>
      <c r="N257" s="1346">
        <v>0</v>
      </c>
      <c r="O257" s="1346">
        <v>0</v>
      </c>
      <c r="P257" s="1115">
        <v>0</v>
      </c>
      <c r="Q257" s="1115">
        <v>0</v>
      </c>
      <c r="R257" s="702" t="s">
        <v>594</v>
      </c>
      <c r="S257" s="40"/>
      <c r="T257" s="40"/>
      <c r="U257" s="40">
        <v>1</v>
      </c>
      <c r="V257" s="40">
        <v>1.2</v>
      </c>
      <c r="W257" s="40" t="s">
        <v>97</v>
      </c>
      <c r="X257" s="40" t="s">
        <v>180</v>
      </c>
      <c r="Y257" s="415" t="s">
        <v>1961</v>
      </c>
      <c r="Z257" s="207"/>
      <c r="AA257" s="207"/>
      <c r="AB257" s="207"/>
      <c r="AC257" s="207"/>
      <c r="AD257" s="207"/>
      <c r="AE257" s="207"/>
      <c r="AF257" s="207"/>
      <c r="AG257" s="207"/>
      <c r="AH257" s="207"/>
      <c r="AI257" s="207"/>
      <c r="AJ257" s="207"/>
    </row>
    <row r="258" spans="1:36" s="208" customFormat="1" ht="46.5">
      <c r="A258" s="33"/>
      <c r="B258" s="34"/>
      <c r="C258" s="582">
        <v>106</v>
      </c>
      <c r="D258" s="492">
        <v>9</v>
      </c>
      <c r="E258" s="531" t="s">
        <v>2770</v>
      </c>
      <c r="F258" s="183" t="s">
        <v>525</v>
      </c>
      <c r="G258" s="43">
        <v>322000</v>
      </c>
      <c r="H258" s="440">
        <v>0</v>
      </c>
      <c r="I258" s="440">
        <v>0</v>
      </c>
      <c r="J258" s="440">
        <v>0</v>
      </c>
      <c r="K258" s="47">
        <f t="shared" si="38"/>
        <v>322000</v>
      </c>
      <c r="L258" s="440">
        <v>0</v>
      </c>
      <c r="M258" s="1346">
        <v>0</v>
      </c>
      <c r="N258" s="1346">
        <v>0</v>
      </c>
      <c r="O258" s="1346">
        <v>0</v>
      </c>
      <c r="P258" s="1115">
        <v>0</v>
      </c>
      <c r="Q258" s="1115">
        <v>0</v>
      </c>
      <c r="R258" s="702" t="s">
        <v>594</v>
      </c>
      <c r="S258" s="40"/>
      <c r="T258" s="40"/>
      <c r="U258" s="40">
        <v>1</v>
      </c>
      <c r="V258" s="40">
        <v>1.2</v>
      </c>
      <c r="W258" s="40" t="s">
        <v>97</v>
      </c>
      <c r="X258" s="40" t="s">
        <v>180</v>
      </c>
      <c r="Y258" s="415" t="s">
        <v>1961</v>
      </c>
      <c r="Z258" s="207"/>
      <c r="AA258" s="207"/>
      <c r="AB258" s="207"/>
      <c r="AC258" s="207"/>
      <c r="AD258" s="207"/>
      <c r="AE258" s="207"/>
      <c r="AF258" s="207"/>
      <c r="AG258" s="207"/>
      <c r="AH258" s="207"/>
      <c r="AI258" s="207"/>
      <c r="AJ258" s="207"/>
    </row>
    <row r="259" spans="1:36" s="208" customFormat="1" ht="46.5">
      <c r="A259" s="33"/>
      <c r="B259" s="34"/>
      <c r="C259" s="582">
        <v>107</v>
      </c>
      <c r="D259" s="492">
        <v>10</v>
      </c>
      <c r="E259" s="531" t="s">
        <v>2771</v>
      </c>
      <c r="F259" s="183" t="s">
        <v>525</v>
      </c>
      <c r="G259" s="43">
        <v>216600</v>
      </c>
      <c r="H259" s="440">
        <v>0</v>
      </c>
      <c r="I259" s="440">
        <v>0</v>
      </c>
      <c r="J259" s="440">
        <v>0</v>
      </c>
      <c r="K259" s="47">
        <f t="shared" si="38"/>
        <v>216600</v>
      </c>
      <c r="L259" s="440">
        <v>0</v>
      </c>
      <c r="M259" s="1346">
        <v>0</v>
      </c>
      <c r="N259" s="1346">
        <v>0</v>
      </c>
      <c r="O259" s="1346">
        <v>0</v>
      </c>
      <c r="P259" s="1115">
        <v>0</v>
      </c>
      <c r="Q259" s="1115">
        <v>0</v>
      </c>
      <c r="R259" s="702" t="s">
        <v>594</v>
      </c>
      <c r="S259" s="40"/>
      <c r="T259" s="40"/>
      <c r="U259" s="40">
        <v>1</v>
      </c>
      <c r="V259" s="40">
        <v>1.2</v>
      </c>
      <c r="W259" s="40" t="s">
        <v>97</v>
      </c>
      <c r="X259" s="40" t="s">
        <v>180</v>
      </c>
      <c r="Y259" s="415" t="s">
        <v>1961</v>
      </c>
      <c r="Z259" s="207"/>
      <c r="AA259" s="207"/>
      <c r="AB259" s="207"/>
      <c r="AC259" s="207"/>
      <c r="AD259" s="207"/>
      <c r="AE259" s="207"/>
      <c r="AF259" s="207"/>
      <c r="AG259" s="207"/>
      <c r="AH259" s="207"/>
      <c r="AI259" s="207"/>
      <c r="AJ259" s="207"/>
    </row>
    <row r="260" spans="1:36" s="208" customFormat="1" ht="46.5">
      <c r="A260" s="33"/>
      <c r="B260" s="34"/>
      <c r="C260" s="582">
        <v>108</v>
      </c>
      <c r="D260" s="492">
        <v>12</v>
      </c>
      <c r="E260" s="531" t="s">
        <v>2773</v>
      </c>
      <c r="F260" s="183" t="s">
        <v>525</v>
      </c>
      <c r="G260" s="43">
        <v>247800</v>
      </c>
      <c r="H260" s="440">
        <v>0</v>
      </c>
      <c r="I260" s="440">
        <v>0</v>
      </c>
      <c r="J260" s="440">
        <v>0</v>
      </c>
      <c r="K260" s="47">
        <f t="shared" si="38"/>
        <v>247800</v>
      </c>
      <c r="L260" s="440">
        <v>0</v>
      </c>
      <c r="M260" s="1346">
        <v>0</v>
      </c>
      <c r="N260" s="1346">
        <v>0</v>
      </c>
      <c r="O260" s="1346">
        <v>0</v>
      </c>
      <c r="P260" s="1115">
        <v>0</v>
      </c>
      <c r="Q260" s="1115">
        <v>0</v>
      </c>
      <c r="R260" s="702" t="s">
        <v>594</v>
      </c>
      <c r="S260" s="40"/>
      <c r="T260" s="40"/>
      <c r="U260" s="40">
        <v>1</v>
      </c>
      <c r="V260" s="40">
        <v>1.2</v>
      </c>
      <c r="W260" s="40" t="s">
        <v>97</v>
      </c>
      <c r="X260" s="40" t="s">
        <v>180</v>
      </c>
      <c r="Y260" s="415" t="s">
        <v>1961</v>
      </c>
      <c r="Z260" s="207"/>
      <c r="AA260" s="207"/>
      <c r="AB260" s="207"/>
      <c r="AC260" s="207"/>
      <c r="AD260" s="207"/>
      <c r="AE260" s="207"/>
      <c r="AF260" s="207"/>
      <c r="AG260" s="207"/>
      <c r="AH260" s="207"/>
      <c r="AI260" s="207"/>
      <c r="AJ260" s="207"/>
    </row>
    <row r="261" spans="1:36" s="208" customFormat="1" ht="46.5">
      <c r="A261" s="33"/>
      <c r="B261" s="34"/>
      <c r="C261" s="582">
        <v>109</v>
      </c>
      <c r="D261" s="492">
        <v>13</v>
      </c>
      <c r="E261" s="531" t="s">
        <v>2774</v>
      </c>
      <c r="F261" s="183" t="s">
        <v>525</v>
      </c>
      <c r="G261" s="43">
        <v>194000</v>
      </c>
      <c r="H261" s="440">
        <v>0</v>
      </c>
      <c r="I261" s="440">
        <v>0</v>
      </c>
      <c r="J261" s="440">
        <v>0</v>
      </c>
      <c r="K261" s="47">
        <f t="shared" si="38"/>
        <v>194000</v>
      </c>
      <c r="L261" s="440">
        <v>0</v>
      </c>
      <c r="M261" s="1346">
        <v>0</v>
      </c>
      <c r="N261" s="1346">
        <v>0</v>
      </c>
      <c r="O261" s="1346">
        <v>0</v>
      </c>
      <c r="P261" s="1115">
        <v>0</v>
      </c>
      <c r="Q261" s="1115">
        <v>0</v>
      </c>
      <c r="R261" s="702" t="s">
        <v>594</v>
      </c>
      <c r="S261" s="40"/>
      <c r="T261" s="40"/>
      <c r="U261" s="40">
        <v>1</v>
      </c>
      <c r="V261" s="40">
        <v>1.2</v>
      </c>
      <c r="W261" s="40" t="s">
        <v>97</v>
      </c>
      <c r="X261" s="40" t="s">
        <v>180</v>
      </c>
      <c r="Y261" s="415" t="s">
        <v>1961</v>
      </c>
      <c r="Z261" s="207"/>
      <c r="AA261" s="207"/>
      <c r="AB261" s="207"/>
      <c r="AC261" s="207"/>
      <c r="AD261" s="207"/>
      <c r="AE261" s="207"/>
      <c r="AF261" s="207"/>
      <c r="AG261" s="207"/>
      <c r="AH261" s="207"/>
      <c r="AI261" s="207"/>
      <c r="AJ261" s="207"/>
    </row>
    <row r="262" spans="1:36" s="208" customFormat="1" ht="46.5">
      <c r="A262" s="33"/>
      <c r="B262" s="34"/>
      <c r="C262" s="582">
        <v>110</v>
      </c>
      <c r="D262" s="492">
        <v>14</v>
      </c>
      <c r="E262" s="531" t="s">
        <v>2775</v>
      </c>
      <c r="F262" s="183" t="s">
        <v>525</v>
      </c>
      <c r="G262" s="43">
        <v>268300</v>
      </c>
      <c r="H262" s="440">
        <v>0</v>
      </c>
      <c r="I262" s="440">
        <v>0</v>
      </c>
      <c r="J262" s="440">
        <v>0</v>
      </c>
      <c r="K262" s="47">
        <f t="shared" si="38"/>
        <v>268300</v>
      </c>
      <c r="L262" s="440">
        <v>0</v>
      </c>
      <c r="M262" s="1346">
        <v>0</v>
      </c>
      <c r="N262" s="1346">
        <v>0</v>
      </c>
      <c r="O262" s="1346">
        <v>0</v>
      </c>
      <c r="P262" s="1115">
        <v>0</v>
      </c>
      <c r="Q262" s="1115">
        <v>0</v>
      </c>
      <c r="R262" s="702" t="s">
        <v>594</v>
      </c>
      <c r="S262" s="40"/>
      <c r="T262" s="40"/>
      <c r="U262" s="40">
        <v>1</v>
      </c>
      <c r="V262" s="40">
        <v>1.2</v>
      </c>
      <c r="W262" s="40" t="s">
        <v>97</v>
      </c>
      <c r="X262" s="40" t="s">
        <v>180</v>
      </c>
      <c r="Y262" s="415" t="s">
        <v>1961</v>
      </c>
      <c r="Z262" s="207"/>
      <c r="AA262" s="207"/>
      <c r="AB262" s="207"/>
      <c r="AC262" s="207"/>
      <c r="AD262" s="207"/>
      <c r="AE262" s="207"/>
      <c r="AF262" s="207"/>
      <c r="AG262" s="207"/>
      <c r="AH262" s="207"/>
      <c r="AI262" s="207"/>
      <c r="AJ262" s="207"/>
    </row>
    <row r="263" spans="1:36" s="208" customFormat="1" ht="46.5">
      <c r="A263" s="33"/>
      <c r="B263" s="34"/>
      <c r="C263" s="582">
        <v>111</v>
      </c>
      <c r="D263" s="492">
        <v>15</v>
      </c>
      <c r="E263" s="531" t="s">
        <v>2776</v>
      </c>
      <c r="F263" s="183" t="s">
        <v>525</v>
      </c>
      <c r="G263" s="43">
        <v>477000</v>
      </c>
      <c r="H263" s="440">
        <v>0</v>
      </c>
      <c r="I263" s="440">
        <v>0</v>
      </c>
      <c r="J263" s="440">
        <v>0</v>
      </c>
      <c r="K263" s="47">
        <f t="shared" si="38"/>
        <v>477000</v>
      </c>
      <c r="L263" s="440">
        <v>0</v>
      </c>
      <c r="M263" s="1346">
        <v>0</v>
      </c>
      <c r="N263" s="1346">
        <v>0</v>
      </c>
      <c r="O263" s="1346">
        <v>0</v>
      </c>
      <c r="P263" s="1115">
        <v>0</v>
      </c>
      <c r="Q263" s="1115">
        <v>0</v>
      </c>
      <c r="R263" s="702" t="s">
        <v>594</v>
      </c>
      <c r="S263" s="40"/>
      <c r="T263" s="40"/>
      <c r="U263" s="40">
        <v>1</v>
      </c>
      <c r="V263" s="40">
        <v>1.2</v>
      </c>
      <c r="W263" s="40" t="s">
        <v>97</v>
      </c>
      <c r="X263" s="40" t="s">
        <v>180</v>
      </c>
      <c r="Y263" s="415" t="s">
        <v>1961</v>
      </c>
      <c r="Z263" s="207"/>
      <c r="AA263" s="207"/>
      <c r="AB263" s="207"/>
      <c r="AC263" s="207"/>
      <c r="AD263" s="207"/>
      <c r="AE263" s="207"/>
      <c r="AF263" s="207"/>
      <c r="AG263" s="207"/>
      <c r="AH263" s="207"/>
      <c r="AI263" s="207"/>
      <c r="AJ263" s="207"/>
    </row>
    <row r="264" spans="1:36" s="208" customFormat="1" ht="46.5">
      <c r="A264" s="33"/>
      <c r="B264" s="34"/>
      <c r="C264" s="582">
        <v>112</v>
      </c>
      <c r="D264" s="492">
        <v>16</v>
      </c>
      <c r="E264" s="478" t="s">
        <v>2777</v>
      </c>
      <c r="F264" s="147">
        <v>38500</v>
      </c>
      <c r="G264" s="440">
        <v>0</v>
      </c>
      <c r="H264" s="440">
        <v>0</v>
      </c>
      <c r="I264" s="440">
        <v>0</v>
      </c>
      <c r="J264" s="440">
        <v>0</v>
      </c>
      <c r="K264" s="47">
        <f t="shared" si="38"/>
        <v>38500</v>
      </c>
      <c r="L264" s="440">
        <v>0</v>
      </c>
      <c r="M264" s="1346">
        <v>0</v>
      </c>
      <c r="N264" s="1346">
        <v>0</v>
      </c>
      <c r="O264" s="1346">
        <v>0</v>
      </c>
      <c r="P264" s="1115">
        <v>0</v>
      </c>
      <c r="Q264" s="1115">
        <v>0</v>
      </c>
      <c r="R264" s="702" t="s">
        <v>594</v>
      </c>
      <c r="S264" s="40"/>
      <c r="T264" s="40"/>
      <c r="U264" s="40">
        <v>1</v>
      </c>
      <c r="V264" s="40">
        <v>1.2</v>
      </c>
      <c r="W264" s="40" t="s">
        <v>97</v>
      </c>
      <c r="X264" s="40" t="s">
        <v>180</v>
      </c>
      <c r="Y264" s="415" t="s">
        <v>1961</v>
      </c>
      <c r="Z264" s="207"/>
      <c r="AA264" s="207"/>
      <c r="AB264" s="207"/>
      <c r="AC264" s="207"/>
      <c r="AD264" s="207"/>
      <c r="AE264" s="207"/>
      <c r="AF264" s="207"/>
      <c r="AG264" s="207"/>
      <c r="AH264" s="207"/>
      <c r="AI264" s="207"/>
      <c r="AJ264" s="207"/>
    </row>
    <row r="265" spans="1:36" s="208" customFormat="1" ht="46.5">
      <c r="A265" s="33"/>
      <c r="B265" s="34"/>
      <c r="C265" s="582">
        <v>113</v>
      </c>
      <c r="D265" s="492">
        <v>17</v>
      </c>
      <c r="E265" s="478" t="s">
        <v>2778</v>
      </c>
      <c r="F265" s="147">
        <v>25000</v>
      </c>
      <c r="G265" s="440">
        <v>0</v>
      </c>
      <c r="H265" s="440">
        <v>0</v>
      </c>
      <c r="I265" s="440">
        <v>0</v>
      </c>
      <c r="J265" s="440">
        <v>0</v>
      </c>
      <c r="K265" s="47">
        <f t="shared" si="38"/>
        <v>25000</v>
      </c>
      <c r="L265" s="440">
        <v>0</v>
      </c>
      <c r="M265" s="1346">
        <v>0</v>
      </c>
      <c r="N265" s="1346">
        <v>0</v>
      </c>
      <c r="O265" s="1346">
        <v>0</v>
      </c>
      <c r="P265" s="1115">
        <v>0</v>
      </c>
      <c r="Q265" s="1115">
        <v>0</v>
      </c>
      <c r="R265" s="702" t="s">
        <v>594</v>
      </c>
      <c r="S265" s="40"/>
      <c r="T265" s="40"/>
      <c r="U265" s="40">
        <v>1</v>
      </c>
      <c r="V265" s="40">
        <v>1.2</v>
      </c>
      <c r="W265" s="40" t="s">
        <v>97</v>
      </c>
      <c r="X265" s="40" t="s">
        <v>180</v>
      </c>
      <c r="Y265" s="415" t="s">
        <v>1961</v>
      </c>
      <c r="Z265" s="207"/>
      <c r="AA265" s="207"/>
      <c r="AB265" s="207"/>
      <c r="AC265" s="207"/>
      <c r="AD265" s="207"/>
      <c r="AE265" s="207"/>
      <c r="AF265" s="207"/>
      <c r="AG265" s="207"/>
      <c r="AH265" s="207"/>
      <c r="AI265" s="207"/>
      <c r="AJ265" s="207"/>
    </row>
    <row r="266" spans="1:36" s="208" customFormat="1" ht="46.5">
      <c r="A266" s="33"/>
      <c r="B266" s="34"/>
      <c r="C266" s="582">
        <v>114</v>
      </c>
      <c r="D266" s="492">
        <v>18</v>
      </c>
      <c r="E266" s="478" t="s">
        <v>2779</v>
      </c>
      <c r="F266" s="147">
        <v>30000</v>
      </c>
      <c r="G266" s="440">
        <v>0</v>
      </c>
      <c r="H266" s="440">
        <v>0</v>
      </c>
      <c r="I266" s="440">
        <v>0</v>
      </c>
      <c r="J266" s="440">
        <v>0</v>
      </c>
      <c r="K266" s="47">
        <f t="shared" si="38"/>
        <v>30000</v>
      </c>
      <c r="L266" s="440">
        <v>0</v>
      </c>
      <c r="M266" s="1346">
        <v>0</v>
      </c>
      <c r="N266" s="1346">
        <v>0</v>
      </c>
      <c r="O266" s="1346">
        <v>0</v>
      </c>
      <c r="P266" s="1115">
        <v>0</v>
      </c>
      <c r="Q266" s="1115">
        <v>0</v>
      </c>
      <c r="R266" s="702" t="s">
        <v>594</v>
      </c>
      <c r="S266" s="40"/>
      <c r="T266" s="40"/>
      <c r="U266" s="40">
        <v>1</v>
      </c>
      <c r="V266" s="40">
        <v>1.2</v>
      </c>
      <c r="W266" s="40" t="s">
        <v>97</v>
      </c>
      <c r="X266" s="40" t="s">
        <v>180</v>
      </c>
      <c r="Y266" s="415" t="s">
        <v>1961</v>
      </c>
      <c r="Z266" s="207"/>
      <c r="AA266" s="207"/>
      <c r="AB266" s="207"/>
      <c r="AC266" s="207"/>
      <c r="AD266" s="207"/>
      <c r="AE266" s="207"/>
      <c r="AF266" s="207"/>
      <c r="AG266" s="207"/>
      <c r="AH266" s="207"/>
      <c r="AI266" s="207"/>
      <c r="AJ266" s="207"/>
    </row>
    <row r="267" spans="1:36" s="208" customFormat="1" ht="69.75">
      <c r="A267" s="33"/>
      <c r="B267" s="34"/>
      <c r="C267" s="582">
        <v>115</v>
      </c>
      <c r="D267" s="492">
        <v>20</v>
      </c>
      <c r="E267" s="478" t="s">
        <v>2781</v>
      </c>
      <c r="F267" s="147">
        <v>18000</v>
      </c>
      <c r="G267" s="440">
        <v>0</v>
      </c>
      <c r="H267" s="440">
        <v>0</v>
      </c>
      <c r="I267" s="440">
        <v>0</v>
      </c>
      <c r="J267" s="440">
        <v>0</v>
      </c>
      <c r="K267" s="47">
        <f t="shared" si="38"/>
        <v>18000</v>
      </c>
      <c r="L267" s="440">
        <v>0</v>
      </c>
      <c r="M267" s="1346">
        <v>0</v>
      </c>
      <c r="N267" s="1346">
        <v>0</v>
      </c>
      <c r="O267" s="1346">
        <v>0</v>
      </c>
      <c r="P267" s="1115">
        <v>0</v>
      </c>
      <c r="Q267" s="1115">
        <v>0</v>
      </c>
      <c r="R267" s="702" t="s">
        <v>594</v>
      </c>
      <c r="S267" s="40"/>
      <c r="T267" s="40"/>
      <c r="U267" s="40">
        <v>1</v>
      </c>
      <c r="V267" s="40">
        <v>1.2</v>
      </c>
      <c r="W267" s="40" t="s">
        <v>97</v>
      </c>
      <c r="X267" s="40" t="s">
        <v>180</v>
      </c>
      <c r="Y267" s="415" t="s">
        <v>1961</v>
      </c>
      <c r="Z267" s="207"/>
      <c r="AA267" s="207"/>
      <c r="AB267" s="207"/>
      <c r="AC267" s="207"/>
      <c r="AD267" s="207"/>
      <c r="AE267" s="207"/>
      <c r="AF267" s="207"/>
      <c r="AG267" s="207"/>
      <c r="AH267" s="207"/>
      <c r="AI267" s="207"/>
      <c r="AJ267" s="207"/>
    </row>
    <row r="268" spans="1:36" s="208" customFormat="1" ht="46.5">
      <c r="A268" s="33"/>
      <c r="B268" s="34"/>
      <c r="C268" s="582">
        <v>116</v>
      </c>
      <c r="D268" s="492">
        <v>21</v>
      </c>
      <c r="E268" s="478" t="s">
        <v>2782</v>
      </c>
      <c r="F268" s="147">
        <v>15000</v>
      </c>
      <c r="G268" s="440">
        <v>0</v>
      </c>
      <c r="H268" s="440">
        <v>0</v>
      </c>
      <c r="I268" s="440">
        <v>0</v>
      </c>
      <c r="J268" s="440">
        <v>0</v>
      </c>
      <c r="K268" s="47">
        <f t="shared" si="38"/>
        <v>15000</v>
      </c>
      <c r="L268" s="440">
        <v>0</v>
      </c>
      <c r="M268" s="1346">
        <v>0</v>
      </c>
      <c r="N268" s="1346">
        <v>0</v>
      </c>
      <c r="O268" s="1346">
        <v>0</v>
      </c>
      <c r="P268" s="1115">
        <v>0</v>
      </c>
      <c r="Q268" s="1115">
        <v>0</v>
      </c>
      <c r="R268" s="702" t="s">
        <v>594</v>
      </c>
      <c r="S268" s="40"/>
      <c r="T268" s="40"/>
      <c r="U268" s="40">
        <v>1</v>
      </c>
      <c r="V268" s="40">
        <v>1.2</v>
      </c>
      <c r="W268" s="40" t="s">
        <v>97</v>
      </c>
      <c r="X268" s="40" t="s">
        <v>180</v>
      </c>
      <c r="Y268" s="415" t="s">
        <v>1961</v>
      </c>
      <c r="Z268" s="207"/>
      <c r="AA268" s="207"/>
      <c r="AB268" s="207"/>
      <c r="AC268" s="207"/>
      <c r="AD268" s="207"/>
      <c r="AE268" s="207"/>
      <c r="AF268" s="207"/>
      <c r="AG268" s="207"/>
      <c r="AH268" s="207"/>
      <c r="AI268" s="207"/>
      <c r="AJ268" s="207"/>
    </row>
    <row r="269" spans="1:36" s="208" customFormat="1" ht="46.5">
      <c r="A269" s="33"/>
      <c r="B269" s="34"/>
      <c r="C269" s="582">
        <v>117</v>
      </c>
      <c r="D269" s="492">
        <v>23</v>
      </c>
      <c r="E269" s="478" t="s">
        <v>3879</v>
      </c>
      <c r="F269" s="147">
        <v>20000</v>
      </c>
      <c r="G269" s="440">
        <v>0</v>
      </c>
      <c r="H269" s="440">
        <v>0</v>
      </c>
      <c r="I269" s="440">
        <v>0</v>
      </c>
      <c r="J269" s="440">
        <v>0</v>
      </c>
      <c r="K269" s="47">
        <f t="shared" si="38"/>
        <v>20000</v>
      </c>
      <c r="L269" s="440">
        <v>0</v>
      </c>
      <c r="M269" s="1346">
        <v>0</v>
      </c>
      <c r="N269" s="1346">
        <v>0</v>
      </c>
      <c r="O269" s="1346">
        <v>0</v>
      </c>
      <c r="P269" s="1115">
        <v>0</v>
      </c>
      <c r="Q269" s="1115">
        <v>0</v>
      </c>
      <c r="R269" s="702" t="s">
        <v>594</v>
      </c>
      <c r="S269" s="40"/>
      <c r="T269" s="40"/>
      <c r="U269" s="40">
        <v>1</v>
      </c>
      <c r="V269" s="40">
        <v>1.2</v>
      </c>
      <c r="W269" s="40" t="s">
        <v>97</v>
      </c>
      <c r="X269" s="40" t="s">
        <v>180</v>
      </c>
      <c r="Y269" s="415" t="s">
        <v>1961</v>
      </c>
      <c r="Z269" s="207"/>
      <c r="AA269" s="207"/>
      <c r="AB269" s="207"/>
      <c r="AC269" s="207"/>
      <c r="AD269" s="207"/>
      <c r="AE269" s="207"/>
      <c r="AF269" s="207"/>
      <c r="AG269" s="207"/>
      <c r="AH269" s="207"/>
      <c r="AI269" s="207"/>
      <c r="AJ269" s="207"/>
    </row>
    <row r="270" spans="1:36" s="208" customFormat="1" ht="46.5">
      <c r="A270" s="33"/>
      <c r="B270" s="34"/>
      <c r="C270" s="582">
        <v>118</v>
      </c>
      <c r="D270" s="492">
        <v>24</v>
      </c>
      <c r="E270" s="478" t="s">
        <v>3155</v>
      </c>
      <c r="F270" s="147">
        <v>25000</v>
      </c>
      <c r="G270" s="440">
        <v>0</v>
      </c>
      <c r="H270" s="440">
        <v>0</v>
      </c>
      <c r="I270" s="440">
        <v>0</v>
      </c>
      <c r="J270" s="440">
        <v>0</v>
      </c>
      <c r="K270" s="47">
        <f t="shared" si="38"/>
        <v>25000</v>
      </c>
      <c r="L270" s="440">
        <v>0</v>
      </c>
      <c r="M270" s="1346">
        <v>0</v>
      </c>
      <c r="N270" s="1346">
        <v>0</v>
      </c>
      <c r="O270" s="1346">
        <v>0</v>
      </c>
      <c r="P270" s="1115">
        <v>0</v>
      </c>
      <c r="Q270" s="1115">
        <v>0</v>
      </c>
      <c r="R270" s="702" t="s">
        <v>594</v>
      </c>
      <c r="S270" s="40"/>
      <c r="T270" s="40"/>
      <c r="U270" s="40">
        <v>1</v>
      </c>
      <c r="V270" s="40">
        <v>1.2</v>
      </c>
      <c r="W270" s="40" t="s">
        <v>97</v>
      </c>
      <c r="X270" s="40" t="s">
        <v>180</v>
      </c>
      <c r="Y270" s="415" t="s">
        <v>1961</v>
      </c>
      <c r="Z270" s="207"/>
      <c r="AA270" s="207"/>
      <c r="AB270" s="207"/>
      <c r="AC270" s="207"/>
      <c r="AD270" s="207"/>
      <c r="AE270" s="207"/>
      <c r="AF270" s="207"/>
      <c r="AG270" s="207"/>
      <c r="AH270" s="207"/>
      <c r="AI270" s="207"/>
      <c r="AJ270" s="207"/>
    </row>
    <row r="271" spans="1:36" s="208" customFormat="1" ht="46.5">
      <c r="A271" s="33"/>
      <c r="B271" s="34"/>
      <c r="C271" s="582">
        <v>119</v>
      </c>
      <c r="D271" s="498">
        <v>2</v>
      </c>
      <c r="E271" s="482" t="s">
        <v>2784</v>
      </c>
      <c r="F271" s="440">
        <v>0</v>
      </c>
      <c r="G271" s="43">
        <v>300000</v>
      </c>
      <c r="H271" s="440">
        <v>0</v>
      </c>
      <c r="I271" s="440">
        <v>0</v>
      </c>
      <c r="J271" s="440">
        <v>0</v>
      </c>
      <c r="K271" s="47">
        <f t="shared" si="38"/>
        <v>300000</v>
      </c>
      <c r="L271" s="440">
        <v>0</v>
      </c>
      <c r="M271" s="1346">
        <v>0</v>
      </c>
      <c r="N271" s="1346">
        <v>0</v>
      </c>
      <c r="O271" s="1346">
        <v>0</v>
      </c>
      <c r="P271" s="1115">
        <v>0</v>
      </c>
      <c r="Q271" s="1115">
        <v>0</v>
      </c>
      <c r="R271" s="702" t="s">
        <v>594</v>
      </c>
      <c r="S271" s="40"/>
      <c r="T271" s="40"/>
      <c r="U271" s="40">
        <v>1</v>
      </c>
      <c r="V271" s="40">
        <v>1.2</v>
      </c>
      <c r="W271" s="40" t="s">
        <v>97</v>
      </c>
      <c r="X271" s="40" t="s">
        <v>211</v>
      </c>
      <c r="Y271" s="415" t="s">
        <v>1961</v>
      </c>
      <c r="Z271" s="207"/>
      <c r="AA271" s="207"/>
      <c r="AB271" s="207"/>
      <c r="AC271" s="207"/>
      <c r="AD271" s="207"/>
      <c r="AE271" s="207"/>
      <c r="AF271" s="207"/>
      <c r="AG271" s="207"/>
      <c r="AH271" s="207"/>
      <c r="AI271" s="207"/>
      <c r="AJ271" s="207"/>
    </row>
    <row r="272" spans="1:36" s="208" customFormat="1" ht="69.75">
      <c r="A272" s="33"/>
      <c r="B272" s="34"/>
      <c r="C272" s="582">
        <v>120</v>
      </c>
      <c r="D272" s="498">
        <v>3</v>
      </c>
      <c r="E272" s="482" t="s">
        <v>3880</v>
      </c>
      <c r="F272" s="440">
        <v>0</v>
      </c>
      <c r="G272" s="43">
        <v>351000</v>
      </c>
      <c r="H272" s="440">
        <v>0</v>
      </c>
      <c r="I272" s="440">
        <v>0</v>
      </c>
      <c r="J272" s="440">
        <v>0</v>
      </c>
      <c r="K272" s="47">
        <f t="shared" si="38"/>
        <v>351000</v>
      </c>
      <c r="L272" s="440">
        <v>0</v>
      </c>
      <c r="M272" s="1346">
        <v>0</v>
      </c>
      <c r="N272" s="1346">
        <v>0</v>
      </c>
      <c r="O272" s="1346">
        <v>0</v>
      </c>
      <c r="P272" s="1115">
        <v>0</v>
      </c>
      <c r="Q272" s="1115">
        <v>0</v>
      </c>
      <c r="R272" s="702" t="s">
        <v>594</v>
      </c>
      <c r="S272" s="40"/>
      <c r="T272" s="40"/>
      <c r="U272" s="40">
        <v>1</v>
      </c>
      <c r="V272" s="40">
        <v>1.2</v>
      </c>
      <c r="W272" s="40" t="s">
        <v>97</v>
      </c>
      <c r="X272" s="40" t="s">
        <v>211</v>
      </c>
      <c r="Y272" s="415" t="s">
        <v>1961</v>
      </c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07"/>
    </row>
    <row r="273" spans="1:36" s="208" customFormat="1" ht="93">
      <c r="A273" s="33"/>
      <c r="B273" s="34"/>
      <c r="C273" s="582">
        <v>121</v>
      </c>
      <c r="D273" s="498">
        <v>4</v>
      </c>
      <c r="E273" s="454" t="s">
        <v>3156</v>
      </c>
      <c r="F273" s="440">
        <v>0</v>
      </c>
      <c r="G273" s="43">
        <v>234500</v>
      </c>
      <c r="H273" s="440">
        <v>0</v>
      </c>
      <c r="I273" s="440">
        <v>0</v>
      </c>
      <c r="J273" s="440">
        <v>0</v>
      </c>
      <c r="K273" s="47">
        <f t="shared" si="38"/>
        <v>234500</v>
      </c>
      <c r="L273" s="440">
        <v>0</v>
      </c>
      <c r="M273" s="1346">
        <v>0</v>
      </c>
      <c r="N273" s="1346">
        <v>0</v>
      </c>
      <c r="O273" s="1346">
        <v>0</v>
      </c>
      <c r="P273" s="1115">
        <v>0</v>
      </c>
      <c r="Q273" s="1115">
        <v>0</v>
      </c>
      <c r="R273" s="702" t="s">
        <v>594</v>
      </c>
      <c r="S273" s="40"/>
      <c r="T273" s="40"/>
      <c r="U273" s="40">
        <v>1</v>
      </c>
      <c r="V273" s="40">
        <v>1.2</v>
      </c>
      <c r="W273" s="40" t="s">
        <v>97</v>
      </c>
      <c r="X273" s="40" t="s">
        <v>211</v>
      </c>
      <c r="Y273" s="415" t="s">
        <v>1961</v>
      </c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07"/>
    </row>
    <row r="274" spans="1:36" s="208" customFormat="1" ht="46.5">
      <c r="A274" s="33"/>
      <c r="B274" s="34"/>
      <c r="C274" s="582">
        <v>122</v>
      </c>
      <c r="D274" s="498">
        <v>6</v>
      </c>
      <c r="E274" s="482" t="s">
        <v>2786</v>
      </c>
      <c r="F274" s="440">
        <v>0</v>
      </c>
      <c r="G274" s="43">
        <v>100000</v>
      </c>
      <c r="H274" s="440">
        <v>0</v>
      </c>
      <c r="I274" s="440">
        <v>0</v>
      </c>
      <c r="J274" s="440">
        <v>0</v>
      </c>
      <c r="K274" s="47">
        <f t="shared" si="38"/>
        <v>100000</v>
      </c>
      <c r="L274" s="440">
        <v>0</v>
      </c>
      <c r="M274" s="1346">
        <v>0</v>
      </c>
      <c r="N274" s="1346">
        <v>0</v>
      </c>
      <c r="O274" s="1346">
        <v>0</v>
      </c>
      <c r="P274" s="1115">
        <v>0</v>
      </c>
      <c r="Q274" s="1115">
        <v>0</v>
      </c>
      <c r="R274" s="702" t="s">
        <v>594</v>
      </c>
      <c r="S274" s="40"/>
      <c r="T274" s="40"/>
      <c r="U274" s="40">
        <v>1</v>
      </c>
      <c r="V274" s="40">
        <v>1.2</v>
      </c>
      <c r="W274" s="40" t="s">
        <v>97</v>
      </c>
      <c r="X274" s="40" t="s">
        <v>211</v>
      </c>
      <c r="Y274" s="415" t="s">
        <v>1961</v>
      </c>
      <c r="Z274" s="207"/>
      <c r="AA274" s="207"/>
      <c r="AB274" s="207"/>
      <c r="AC274" s="207"/>
      <c r="AD274" s="207"/>
      <c r="AE274" s="207"/>
      <c r="AF274" s="207"/>
      <c r="AG274" s="207"/>
      <c r="AH274" s="207"/>
      <c r="AI274" s="207"/>
      <c r="AJ274" s="207"/>
    </row>
    <row r="275" spans="1:36" s="208" customFormat="1" ht="46.5">
      <c r="A275" s="33"/>
      <c r="B275" s="34"/>
      <c r="C275" s="582">
        <v>123</v>
      </c>
      <c r="D275" s="498">
        <v>7</v>
      </c>
      <c r="E275" s="454" t="s">
        <v>2787</v>
      </c>
      <c r="F275" s="440">
        <v>0</v>
      </c>
      <c r="G275" s="43">
        <v>345400</v>
      </c>
      <c r="H275" s="440">
        <v>0</v>
      </c>
      <c r="I275" s="440">
        <v>0</v>
      </c>
      <c r="J275" s="440">
        <v>0</v>
      </c>
      <c r="K275" s="47">
        <f t="shared" si="38"/>
        <v>345400</v>
      </c>
      <c r="L275" s="440">
        <v>0</v>
      </c>
      <c r="M275" s="1346">
        <v>0</v>
      </c>
      <c r="N275" s="1346">
        <v>0</v>
      </c>
      <c r="O275" s="1346">
        <v>0</v>
      </c>
      <c r="P275" s="1115">
        <v>0</v>
      </c>
      <c r="Q275" s="1115">
        <v>0</v>
      </c>
      <c r="R275" s="702" t="s">
        <v>594</v>
      </c>
      <c r="S275" s="40"/>
      <c r="T275" s="40"/>
      <c r="U275" s="40">
        <v>1</v>
      </c>
      <c r="V275" s="40">
        <v>1.2</v>
      </c>
      <c r="W275" s="40" t="s">
        <v>97</v>
      </c>
      <c r="X275" s="40" t="s">
        <v>211</v>
      </c>
      <c r="Y275" s="415" t="s">
        <v>1961</v>
      </c>
      <c r="Z275" s="207"/>
      <c r="AA275" s="207"/>
      <c r="AB275" s="207"/>
      <c r="AC275" s="207"/>
      <c r="AD275" s="207"/>
      <c r="AE275" s="207"/>
      <c r="AF275" s="207"/>
      <c r="AG275" s="207"/>
      <c r="AH275" s="207"/>
      <c r="AI275" s="207"/>
      <c r="AJ275" s="207"/>
    </row>
    <row r="276" spans="1:36" s="208" customFormat="1" ht="46.5">
      <c r="A276" s="33"/>
      <c r="B276" s="34"/>
      <c r="C276" s="582">
        <v>124</v>
      </c>
      <c r="D276" s="498">
        <v>9</v>
      </c>
      <c r="E276" s="454" t="s">
        <v>2789</v>
      </c>
      <c r="F276" s="440">
        <v>0</v>
      </c>
      <c r="G276" s="43">
        <v>372000</v>
      </c>
      <c r="H276" s="440">
        <v>0</v>
      </c>
      <c r="I276" s="440">
        <v>0</v>
      </c>
      <c r="J276" s="440">
        <v>0</v>
      </c>
      <c r="K276" s="47">
        <f t="shared" si="38"/>
        <v>372000</v>
      </c>
      <c r="L276" s="440">
        <v>0</v>
      </c>
      <c r="M276" s="1346">
        <v>0</v>
      </c>
      <c r="N276" s="1346">
        <v>0</v>
      </c>
      <c r="O276" s="1346">
        <v>0</v>
      </c>
      <c r="P276" s="1115">
        <v>0</v>
      </c>
      <c r="Q276" s="1115">
        <v>0</v>
      </c>
      <c r="R276" s="702" t="s">
        <v>594</v>
      </c>
      <c r="S276" s="40"/>
      <c r="T276" s="40"/>
      <c r="U276" s="40">
        <v>1</v>
      </c>
      <c r="V276" s="40">
        <v>1.2</v>
      </c>
      <c r="W276" s="40" t="s">
        <v>97</v>
      </c>
      <c r="X276" s="40" t="s">
        <v>211</v>
      </c>
      <c r="Y276" s="415" t="s">
        <v>1961</v>
      </c>
      <c r="Z276" s="207"/>
      <c r="AA276" s="207"/>
      <c r="AB276" s="207"/>
      <c r="AC276" s="207"/>
      <c r="AD276" s="207"/>
      <c r="AE276" s="207"/>
      <c r="AF276" s="207"/>
      <c r="AG276" s="207"/>
      <c r="AH276" s="207"/>
      <c r="AI276" s="207"/>
      <c r="AJ276" s="207"/>
    </row>
    <row r="277" spans="1:36" s="208" customFormat="1" ht="46.5">
      <c r="A277" s="33"/>
      <c r="B277" s="34"/>
      <c r="C277" s="582">
        <v>125</v>
      </c>
      <c r="D277" s="492">
        <v>1</v>
      </c>
      <c r="E277" s="478" t="s">
        <v>2793</v>
      </c>
      <c r="F277" s="147">
        <v>5000</v>
      </c>
      <c r="G277" s="440">
        <v>0</v>
      </c>
      <c r="H277" s="440">
        <v>0</v>
      </c>
      <c r="I277" s="440">
        <v>0</v>
      </c>
      <c r="J277" s="440">
        <v>0</v>
      </c>
      <c r="K277" s="47">
        <f t="shared" si="38"/>
        <v>5000</v>
      </c>
      <c r="L277" s="440">
        <v>0</v>
      </c>
      <c r="M277" s="1346">
        <v>0</v>
      </c>
      <c r="N277" s="1346">
        <v>0</v>
      </c>
      <c r="O277" s="1346">
        <v>0</v>
      </c>
      <c r="P277" s="1115">
        <v>0</v>
      </c>
      <c r="Q277" s="1115">
        <v>0</v>
      </c>
      <c r="R277" s="702" t="s">
        <v>594</v>
      </c>
      <c r="S277" s="40"/>
      <c r="T277" s="40"/>
      <c r="U277" s="40">
        <v>1</v>
      </c>
      <c r="V277" s="40">
        <v>1.2</v>
      </c>
      <c r="W277" s="40" t="s">
        <v>97</v>
      </c>
      <c r="X277" s="40" t="s">
        <v>211</v>
      </c>
      <c r="Y277" s="415" t="s">
        <v>1961</v>
      </c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07"/>
    </row>
    <row r="278" spans="1:36" s="208" customFormat="1" ht="46.5">
      <c r="A278" s="33"/>
      <c r="B278" s="34"/>
      <c r="C278" s="582">
        <v>126</v>
      </c>
      <c r="D278" s="492">
        <v>2</v>
      </c>
      <c r="E278" s="478" t="s">
        <v>3881</v>
      </c>
      <c r="F278" s="147">
        <v>15000</v>
      </c>
      <c r="G278" s="440">
        <v>0</v>
      </c>
      <c r="H278" s="440">
        <v>0</v>
      </c>
      <c r="I278" s="440">
        <v>0</v>
      </c>
      <c r="J278" s="440">
        <v>0</v>
      </c>
      <c r="K278" s="47">
        <f t="shared" si="38"/>
        <v>15000</v>
      </c>
      <c r="L278" s="440">
        <v>0</v>
      </c>
      <c r="M278" s="1346">
        <v>0</v>
      </c>
      <c r="N278" s="1346">
        <v>0</v>
      </c>
      <c r="O278" s="1346">
        <v>0</v>
      </c>
      <c r="P278" s="1115">
        <v>0</v>
      </c>
      <c r="Q278" s="1115">
        <v>0</v>
      </c>
      <c r="R278" s="702" t="s">
        <v>594</v>
      </c>
      <c r="S278" s="40"/>
      <c r="T278" s="40"/>
      <c r="U278" s="40">
        <v>1</v>
      </c>
      <c r="V278" s="40">
        <v>1.2</v>
      </c>
      <c r="W278" s="40" t="s">
        <v>97</v>
      </c>
      <c r="X278" s="40" t="s">
        <v>211</v>
      </c>
      <c r="Y278" s="415" t="s">
        <v>1961</v>
      </c>
      <c r="Z278" s="207"/>
      <c r="AA278" s="207"/>
      <c r="AB278" s="207"/>
      <c r="AC278" s="207"/>
      <c r="AD278" s="207"/>
      <c r="AE278" s="207"/>
      <c r="AF278" s="207"/>
      <c r="AG278" s="207"/>
      <c r="AH278" s="207"/>
      <c r="AI278" s="207"/>
      <c r="AJ278" s="207"/>
    </row>
    <row r="279" spans="1:36" s="208" customFormat="1">
      <c r="A279" s="33"/>
      <c r="B279" s="34"/>
      <c r="C279" s="582">
        <v>127</v>
      </c>
      <c r="D279" s="498">
        <v>6</v>
      </c>
      <c r="E279" s="482" t="s">
        <v>2808</v>
      </c>
      <c r="F279" s="71">
        <v>30000</v>
      </c>
      <c r="G279" s="440">
        <v>0</v>
      </c>
      <c r="H279" s="70">
        <v>0</v>
      </c>
      <c r="I279" s="70">
        <v>0</v>
      </c>
      <c r="J279" s="70">
        <v>0</v>
      </c>
      <c r="K279" s="70">
        <f t="shared" ref="K279" si="40">SUM(F279,G279,H279,I279,J279)</f>
        <v>30000</v>
      </c>
      <c r="L279" s="440">
        <v>0</v>
      </c>
      <c r="M279" s="1346">
        <v>0</v>
      </c>
      <c r="N279" s="1346">
        <v>0</v>
      </c>
      <c r="O279" s="1346">
        <v>0</v>
      </c>
      <c r="P279" s="1115">
        <v>0</v>
      </c>
      <c r="Q279" s="1115">
        <v>0</v>
      </c>
      <c r="R279" s="702" t="s">
        <v>594</v>
      </c>
      <c r="S279" s="65" t="s">
        <v>1291</v>
      </c>
      <c r="T279" s="65" t="s">
        <v>1292</v>
      </c>
      <c r="U279" s="65">
        <v>1</v>
      </c>
      <c r="V279" s="65">
        <v>1.2</v>
      </c>
      <c r="W279" s="65" t="s">
        <v>97</v>
      </c>
      <c r="X279" s="40" t="s">
        <v>180</v>
      </c>
      <c r="Y279" s="416" t="s">
        <v>1245</v>
      </c>
      <c r="Z279" s="207"/>
      <c r="AA279" s="207"/>
      <c r="AB279" s="207"/>
      <c r="AC279" s="207"/>
      <c r="AD279" s="207"/>
      <c r="AE279" s="207"/>
      <c r="AF279" s="207"/>
      <c r="AG279" s="207"/>
      <c r="AH279" s="207"/>
      <c r="AI279" s="207"/>
      <c r="AJ279" s="207"/>
    </row>
    <row r="280" spans="1:36" s="208" customFormat="1" ht="46.5">
      <c r="A280" s="33"/>
      <c r="B280" s="34"/>
      <c r="C280" s="582">
        <v>128</v>
      </c>
      <c r="D280" s="498">
        <v>17</v>
      </c>
      <c r="E280" s="454" t="s">
        <v>3882</v>
      </c>
      <c r="F280" s="71">
        <v>22000</v>
      </c>
      <c r="G280" s="440">
        <v>0</v>
      </c>
      <c r="H280" s="440">
        <v>0</v>
      </c>
      <c r="I280" s="440">
        <v>0</v>
      </c>
      <c r="J280" s="440">
        <v>0</v>
      </c>
      <c r="K280" s="70">
        <f t="shared" ref="K280:K281" si="41">SUM(F280,G280,H280,I280,J280)</f>
        <v>22000</v>
      </c>
      <c r="L280" s="440">
        <v>0</v>
      </c>
      <c r="M280" s="1346">
        <v>0</v>
      </c>
      <c r="N280" s="1346">
        <v>0</v>
      </c>
      <c r="O280" s="1346">
        <v>0</v>
      </c>
      <c r="P280" s="1115">
        <v>0</v>
      </c>
      <c r="Q280" s="1115">
        <v>0</v>
      </c>
      <c r="R280" s="702" t="s">
        <v>594</v>
      </c>
      <c r="S280" s="65" t="s">
        <v>2836</v>
      </c>
      <c r="T280" s="65"/>
      <c r="U280" s="65">
        <v>1</v>
      </c>
      <c r="V280" s="65">
        <v>1.2</v>
      </c>
      <c r="W280" s="65" t="s">
        <v>97</v>
      </c>
      <c r="X280" s="40" t="s">
        <v>211</v>
      </c>
      <c r="Y280" s="416" t="s">
        <v>1245</v>
      </c>
      <c r="Z280" s="207"/>
      <c r="AA280" s="207"/>
      <c r="AB280" s="207"/>
      <c r="AC280" s="207"/>
      <c r="AD280" s="207"/>
      <c r="AE280" s="207"/>
      <c r="AF280" s="207"/>
      <c r="AG280" s="207"/>
      <c r="AH280" s="207"/>
      <c r="AI280" s="207"/>
      <c r="AJ280" s="207"/>
    </row>
    <row r="281" spans="1:36" s="208" customFormat="1" ht="69.75">
      <c r="A281" s="33"/>
      <c r="B281" s="34"/>
      <c r="C281" s="582">
        <v>129</v>
      </c>
      <c r="D281" s="498">
        <v>18</v>
      </c>
      <c r="E281" s="454" t="s">
        <v>3883</v>
      </c>
      <c r="F281" s="71">
        <v>22000</v>
      </c>
      <c r="G281" s="440">
        <v>0</v>
      </c>
      <c r="H281" s="440">
        <v>0</v>
      </c>
      <c r="I281" s="440">
        <v>0</v>
      </c>
      <c r="J281" s="440">
        <v>0</v>
      </c>
      <c r="K281" s="70">
        <f t="shared" si="41"/>
        <v>22000</v>
      </c>
      <c r="L281" s="440">
        <v>0</v>
      </c>
      <c r="M281" s="1346">
        <v>0</v>
      </c>
      <c r="N281" s="1346">
        <v>0</v>
      </c>
      <c r="O281" s="1346">
        <v>0</v>
      </c>
      <c r="P281" s="1115">
        <v>0</v>
      </c>
      <c r="Q281" s="1115">
        <v>0</v>
      </c>
      <c r="R281" s="702" t="s">
        <v>594</v>
      </c>
      <c r="S281" s="65" t="s">
        <v>2837</v>
      </c>
      <c r="T281" s="65"/>
      <c r="U281" s="65">
        <v>1</v>
      </c>
      <c r="V281" s="65">
        <v>1.2</v>
      </c>
      <c r="W281" s="65" t="s">
        <v>97</v>
      </c>
      <c r="X281" s="40" t="s">
        <v>211</v>
      </c>
      <c r="Y281" s="416" t="s">
        <v>1245</v>
      </c>
      <c r="Z281" s="207"/>
      <c r="AA281" s="207"/>
      <c r="AB281" s="207"/>
      <c r="AC281" s="207"/>
      <c r="AD281" s="207"/>
      <c r="AE281" s="207"/>
      <c r="AF281" s="207"/>
      <c r="AG281" s="207"/>
      <c r="AH281" s="207"/>
      <c r="AI281" s="207"/>
      <c r="AJ281" s="207"/>
    </row>
    <row r="282" spans="1:36" s="208" customFormat="1">
      <c r="A282" s="33"/>
      <c r="B282" s="34"/>
      <c r="C282" s="582">
        <v>130</v>
      </c>
      <c r="D282" s="492">
        <v>3</v>
      </c>
      <c r="E282" s="531" t="s">
        <v>2846</v>
      </c>
      <c r="F282" s="183" t="s">
        <v>525</v>
      </c>
      <c r="G282" s="46">
        <v>212000</v>
      </c>
      <c r="H282" s="183" t="s">
        <v>525</v>
      </c>
      <c r="I282" s="183" t="s">
        <v>525</v>
      </c>
      <c r="J282" s="183" t="s">
        <v>525</v>
      </c>
      <c r="K282" s="808">
        <f t="shared" ref="K282" si="42">SUM(F282,G282,H282,I282,J282)</f>
        <v>212000</v>
      </c>
      <c r="L282" s="440">
        <v>0</v>
      </c>
      <c r="M282" s="183" t="s">
        <v>525</v>
      </c>
      <c r="N282" s="183" t="s">
        <v>525</v>
      </c>
      <c r="O282" s="183" t="s">
        <v>525</v>
      </c>
      <c r="P282" s="183" t="s">
        <v>525</v>
      </c>
      <c r="Q282" s="183" t="s">
        <v>525</v>
      </c>
      <c r="R282" s="702" t="s">
        <v>594</v>
      </c>
      <c r="S282" s="702" t="s">
        <v>2847</v>
      </c>
      <c r="T282" s="702" t="s">
        <v>2848</v>
      </c>
      <c r="U282" s="702">
        <v>1</v>
      </c>
      <c r="V282" s="702">
        <v>1.2</v>
      </c>
      <c r="W282" s="702" t="s">
        <v>97</v>
      </c>
      <c r="X282" s="702" t="s">
        <v>180</v>
      </c>
      <c r="Y282" s="416" t="s">
        <v>536</v>
      </c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</row>
    <row r="283" spans="1:36" s="208" customFormat="1" ht="69.75">
      <c r="A283" s="33"/>
      <c r="B283" s="34"/>
      <c r="C283" s="582">
        <v>131</v>
      </c>
      <c r="D283" s="498">
        <v>8</v>
      </c>
      <c r="E283" s="389" t="s">
        <v>3884</v>
      </c>
      <c r="F283" s="147">
        <v>10000</v>
      </c>
      <c r="G283" s="183" t="s">
        <v>525</v>
      </c>
      <c r="H283" s="183" t="s">
        <v>525</v>
      </c>
      <c r="I283" s="183" t="s">
        <v>525</v>
      </c>
      <c r="J283" s="183" t="s">
        <v>525</v>
      </c>
      <c r="K283" s="808">
        <f t="shared" ref="K283:K287" si="43">SUM(F283,G283,H283,I283,J283)</f>
        <v>10000</v>
      </c>
      <c r="L283" s="440">
        <v>0</v>
      </c>
      <c r="M283" s="183" t="s">
        <v>525</v>
      </c>
      <c r="N283" s="183" t="s">
        <v>525</v>
      </c>
      <c r="O283" s="183" t="s">
        <v>525</v>
      </c>
      <c r="P283" s="183" t="s">
        <v>525</v>
      </c>
      <c r="Q283" s="183" t="s">
        <v>525</v>
      </c>
      <c r="R283" s="702" t="s">
        <v>594</v>
      </c>
      <c r="S283" s="702" t="s">
        <v>693</v>
      </c>
      <c r="T283" s="702" t="s">
        <v>2884</v>
      </c>
      <c r="U283" s="702">
        <v>1</v>
      </c>
      <c r="V283" s="702">
        <v>1.2</v>
      </c>
      <c r="W283" s="702" t="s">
        <v>97</v>
      </c>
      <c r="X283" s="702" t="s">
        <v>211</v>
      </c>
      <c r="Y283" s="416" t="s">
        <v>536</v>
      </c>
      <c r="Z283" s="207"/>
      <c r="AA283" s="207"/>
      <c r="AB283" s="207"/>
      <c r="AC283" s="207"/>
      <c r="AD283" s="207"/>
      <c r="AE283" s="207"/>
      <c r="AF283" s="207"/>
      <c r="AG283" s="207"/>
      <c r="AH283" s="207"/>
      <c r="AI283" s="207"/>
      <c r="AJ283" s="207"/>
    </row>
    <row r="284" spans="1:36" s="208" customFormat="1" ht="69.75">
      <c r="A284" s="33"/>
      <c r="B284" s="34"/>
      <c r="C284" s="41"/>
      <c r="D284" s="495">
        <v>9</v>
      </c>
      <c r="E284" s="389" t="s">
        <v>3885</v>
      </c>
      <c r="F284" s="147">
        <v>15000</v>
      </c>
      <c r="G284" s="183" t="s">
        <v>525</v>
      </c>
      <c r="H284" s="183" t="s">
        <v>525</v>
      </c>
      <c r="I284" s="183" t="s">
        <v>525</v>
      </c>
      <c r="J284" s="183" t="s">
        <v>525</v>
      </c>
      <c r="K284" s="808">
        <f t="shared" si="43"/>
        <v>15000</v>
      </c>
      <c r="L284" s="440">
        <v>0</v>
      </c>
      <c r="M284" s="183" t="s">
        <v>525</v>
      </c>
      <c r="N284" s="183" t="s">
        <v>525</v>
      </c>
      <c r="O284" s="183" t="s">
        <v>525</v>
      </c>
      <c r="P284" s="183" t="s">
        <v>525</v>
      </c>
      <c r="Q284" s="183" t="s">
        <v>525</v>
      </c>
      <c r="R284" s="702" t="s">
        <v>594</v>
      </c>
      <c r="S284" s="702" t="s">
        <v>693</v>
      </c>
      <c r="T284" s="702" t="s">
        <v>2884</v>
      </c>
      <c r="U284" s="702">
        <v>1</v>
      </c>
      <c r="V284" s="702">
        <v>1.2</v>
      </c>
      <c r="W284" s="702" t="s">
        <v>97</v>
      </c>
      <c r="X284" s="702" t="s">
        <v>211</v>
      </c>
      <c r="Y284" s="416" t="s">
        <v>536</v>
      </c>
      <c r="Z284" s="207"/>
      <c r="AA284" s="207"/>
      <c r="AB284" s="207"/>
      <c r="AC284" s="207"/>
      <c r="AD284" s="207"/>
      <c r="AE284" s="207"/>
      <c r="AF284" s="207"/>
      <c r="AG284" s="207"/>
      <c r="AH284" s="207"/>
      <c r="AI284" s="207"/>
      <c r="AJ284" s="207"/>
    </row>
    <row r="285" spans="1:36" s="208" customFormat="1" ht="69.75">
      <c r="A285" s="33"/>
      <c r="B285" s="34"/>
      <c r="C285" s="41"/>
      <c r="D285" s="495">
        <v>10</v>
      </c>
      <c r="E285" s="389" t="s">
        <v>3886</v>
      </c>
      <c r="F285" s="147">
        <v>15000</v>
      </c>
      <c r="G285" s="183" t="s">
        <v>525</v>
      </c>
      <c r="H285" s="183" t="s">
        <v>525</v>
      </c>
      <c r="I285" s="183" t="s">
        <v>525</v>
      </c>
      <c r="J285" s="183" t="s">
        <v>525</v>
      </c>
      <c r="K285" s="808">
        <f t="shared" si="43"/>
        <v>15000</v>
      </c>
      <c r="L285" s="440">
        <v>0</v>
      </c>
      <c r="M285" s="183" t="s">
        <v>525</v>
      </c>
      <c r="N285" s="183" t="s">
        <v>525</v>
      </c>
      <c r="O285" s="183" t="s">
        <v>525</v>
      </c>
      <c r="P285" s="183" t="s">
        <v>525</v>
      </c>
      <c r="Q285" s="183" t="s">
        <v>525</v>
      </c>
      <c r="R285" s="702" t="s">
        <v>594</v>
      </c>
      <c r="S285" s="702" t="s">
        <v>2877</v>
      </c>
      <c r="T285" s="702" t="s">
        <v>672</v>
      </c>
      <c r="U285" s="702">
        <v>1</v>
      </c>
      <c r="V285" s="702">
        <v>1.2</v>
      </c>
      <c r="W285" s="702" t="s">
        <v>97</v>
      </c>
      <c r="X285" s="702" t="s">
        <v>211</v>
      </c>
      <c r="Y285" s="416" t="s">
        <v>536</v>
      </c>
      <c r="Z285" s="207"/>
      <c r="AA285" s="207"/>
      <c r="AB285" s="207"/>
      <c r="AC285" s="207"/>
      <c r="AD285" s="207"/>
      <c r="AE285" s="207"/>
      <c r="AF285" s="207"/>
      <c r="AG285" s="207"/>
      <c r="AH285" s="207"/>
      <c r="AI285" s="207"/>
      <c r="AJ285" s="207"/>
    </row>
    <row r="286" spans="1:36" s="208" customFormat="1" ht="69.75">
      <c r="A286" s="33"/>
      <c r="B286" s="34"/>
      <c r="C286" s="41"/>
      <c r="D286" s="495">
        <v>11</v>
      </c>
      <c r="E286" s="389" t="s">
        <v>3887</v>
      </c>
      <c r="F286" s="147">
        <v>15000</v>
      </c>
      <c r="G286" s="183" t="s">
        <v>525</v>
      </c>
      <c r="H286" s="183" t="s">
        <v>525</v>
      </c>
      <c r="I286" s="183" t="s">
        <v>525</v>
      </c>
      <c r="J286" s="183" t="s">
        <v>525</v>
      </c>
      <c r="K286" s="808">
        <f t="shared" si="43"/>
        <v>15000</v>
      </c>
      <c r="L286" s="440">
        <v>0</v>
      </c>
      <c r="M286" s="183" t="s">
        <v>525</v>
      </c>
      <c r="N286" s="183" t="s">
        <v>525</v>
      </c>
      <c r="O286" s="183" t="s">
        <v>525</v>
      </c>
      <c r="P286" s="183" t="s">
        <v>525</v>
      </c>
      <c r="Q286" s="183" t="s">
        <v>525</v>
      </c>
      <c r="R286" s="702" t="s">
        <v>594</v>
      </c>
      <c r="S286" s="702" t="s">
        <v>2885</v>
      </c>
      <c r="T286" s="702" t="s">
        <v>525</v>
      </c>
      <c r="U286" s="702">
        <v>1</v>
      </c>
      <c r="V286" s="702">
        <v>1.2</v>
      </c>
      <c r="W286" s="702" t="s">
        <v>97</v>
      </c>
      <c r="X286" s="702" t="s">
        <v>211</v>
      </c>
      <c r="Y286" s="416" t="s">
        <v>536</v>
      </c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207"/>
      <c r="AJ286" s="207"/>
    </row>
    <row r="287" spans="1:36" s="208" customFormat="1" ht="69.75">
      <c r="A287" s="33"/>
      <c r="B287" s="34"/>
      <c r="C287" s="582">
        <v>132</v>
      </c>
      <c r="D287" s="495">
        <v>12</v>
      </c>
      <c r="E287" s="389" t="s">
        <v>2886</v>
      </c>
      <c r="F287" s="147">
        <v>15000</v>
      </c>
      <c r="G287" s="183" t="s">
        <v>525</v>
      </c>
      <c r="H287" s="183" t="s">
        <v>525</v>
      </c>
      <c r="I287" s="183" t="s">
        <v>525</v>
      </c>
      <c r="J287" s="183" t="s">
        <v>525</v>
      </c>
      <c r="K287" s="808">
        <f t="shared" si="43"/>
        <v>15000</v>
      </c>
      <c r="L287" s="440">
        <v>0</v>
      </c>
      <c r="M287" s="183" t="s">
        <v>525</v>
      </c>
      <c r="N287" s="183" t="s">
        <v>525</v>
      </c>
      <c r="O287" s="183" t="s">
        <v>525</v>
      </c>
      <c r="P287" s="183" t="s">
        <v>525</v>
      </c>
      <c r="Q287" s="183" t="s">
        <v>525</v>
      </c>
      <c r="R287" s="702" t="s">
        <v>594</v>
      </c>
      <c r="S287" s="702" t="s">
        <v>2887</v>
      </c>
      <c r="T287" s="702" t="s">
        <v>2888</v>
      </c>
      <c r="U287" s="702">
        <v>1</v>
      </c>
      <c r="V287" s="702">
        <v>1.2</v>
      </c>
      <c r="W287" s="702" t="s">
        <v>97</v>
      </c>
      <c r="X287" s="702" t="s">
        <v>211</v>
      </c>
      <c r="Y287" s="416" t="s">
        <v>536</v>
      </c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207"/>
      <c r="AJ287" s="207"/>
    </row>
    <row r="288" spans="1:36" s="213" customFormat="1" ht="46.5">
      <c r="A288" s="55"/>
      <c r="B288" s="56"/>
      <c r="C288" s="766">
        <v>133</v>
      </c>
      <c r="D288" s="492">
        <v>1</v>
      </c>
      <c r="E288" s="531" t="s">
        <v>2671</v>
      </c>
      <c r="F288" s="440">
        <v>0</v>
      </c>
      <c r="G288" s="46">
        <v>196300</v>
      </c>
      <c r="H288" s="440">
        <v>0</v>
      </c>
      <c r="I288" s="440">
        <v>0</v>
      </c>
      <c r="J288" s="440">
        <v>0</v>
      </c>
      <c r="K288" s="125">
        <v>196300</v>
      </c>
      <c r="L288" s="440">
        <v>0</v>
      </c>
      <c r="M288" s="1346">
        <v>0</v>
      </c>
      <c r="N288" s="1346">
        <v>0</v>
      </c>
      <c r="O288" s="1346">
        <v>0</v>
      </c>
      <c r="P288" s="1115">
        <v>0</v>
      </c>
      <c r="Q288" s="1115">
        <v>0</v>
      </c>
      <c r="R288" s="702" t="s">
        <v>477</v>
      </c>
      <c r="S288" s="416"/>
      <c r="T288" s="702"/>
      <c r="U288" s="702">
        <v>1</v>
      </c>
      <c r="V288" s="702">
        <v>1.2</v>
      </c>
      <c r="W288" s="702" t="s">
        <v>97</v>
      </c>
      <c r="X288" s="702" t="s">
        <v>180</v>
      </c>
      <c r="Y288" s="416" t="s">
        <v>2555</v>
      </c>
      <c r="AA288" s="212"/>
      <c r="AB288" s="212"/>
      <c r="AC288" s="212"/>
      <c r="AD288" s="212"/>
      <c r="AE288" s="212"/>
      <c r="AF288" s="212"/>
      <c r="AG288" s="212"/>
    </row>
    <row r="289" spans="1:36" s="213" customFormat="1" ht="46.5">
      <c r="A289" s="55"/>
      <c r="B289" s="56"/>
      <c r="C289" s="582">
        <v>134</v>
      </c>
      <c r="D289" s="492">
        <v>2</v>
      </c>
      <c r="E289" s="389" t="s">
        <v>2673</v>
      </c>
      <c r="F289" s="1571">
        <v>24960</v>
      </c>
      <c r="G289" s="440">
        <v>0</v>
      </c>
      <c r="H289" s="440">
        <v>0</v>
      </c>
      <c r="I289" s="440">
        <v>0</v>
      </c>
      <c r="J289" s="440">
        <v>0</v>
      </c>
      <c r="K289" s="125">
        <v>24960</v>
      </c>
      <c r="L289" s="440">
        <v>0</v>
      </c>
      <c r="M289" s="1346">
        <v>0</v>
      </c>
      <c r="N289" s="1346">
        <v>0</v>
      </c>
      <c r="O289" s="1346">
        <v>0</v>
      </c>
      <c r="P289" s="1115">
        <v>0</v>
      </c>
      <c r="Q289" s="1115">
        <v>0</v>
      </c>
      <c r="R289" s="702" t="s">
        <v>477</v>
      </c>
      <c r="S289" s="416"/>
      <c r="T289" s="702"/>
      <c r="U289" s="702">
        <v>1</v>
      </c>
      <c r="V289" s="702">
        <v>1.2</v>
      </c>
      <c r="W289" s="702" t="s">
        <v>97</v>
      </c>
      <c r="X289" s="702" t="s">
        <v>180</v>
      </c>
      <c r="Y289" s="416" t="s">
        <v>2555</v>
      </c>
      <c r="AA289" s="212"/>
      <c r="AB289" s="212"/>
      <c r="AC289" s="212"/>
      <c r="AD289" s="212"/>
      <c r="AE289" s="212"/>
      <c r="AF289" s="212"/>
      <c r="AG289" s="212"/>
    </row>
    <row r="290" spans="1:36" s="213" customFormat="1" ht="46.5">
      <c r="A290" s="55"/>
      <c r="B290" s="56"/>
      <c r="C290" s="766">
        <v>135</v>
      </c>
      <c r="D290" s="492">
        <v>3</v>
      </c>
      <c r="E290" s="389" t="s">
        <v>2674</v>
      </c>
      <c r="F290" s="147">
        <v>24960</v>
      </c>
      <c r="G290" s="440">
        <v>0</v>
      </c>
      <c r="H290" s="440">
        <v>0</v>
      </c>
      <c r="I290" s="440">
        <v>0</v>
      </c>
      <c r="J290" s="440">
        <v>0</v>
      </c>
      <c r="K290" s="125">
        <v>24960</v>
      </c>
      <c r="L290" s="440">
        <v>0</v>
      </c>
      <c r="M290" s="1346">
        <v>0</v>
      </c>
      <c r="N290" s="1346">
        <v>0</v>
      </c>
      <c r="O290" s="1346">
        <v>0</v>
      </c>
      <c r="P290" s="1115">
        <v>0</v>
      </c>
      <c r="Q290" s="1115">
        <v>0</v>
      </c>
      <c r="R290" s="702" t="s">
        <v>477</v>
      </c>
      <c r="S290" s="416"/>
      <c r="T290" s="702"/>
      <c r="U290" s="702">
        <v>1</v>
      </c>
      <c r="V290" s="702">
        <v>1.2</v>
      </c>
      <c r="W290" s="702" t="s">
        <v>97</v>
      </c>
      <c r="X290" s="702" t="s">
        <v>180</v>
      </c>
      <c r="Y290" s="416" t="s">
        <v>2555</v>
      </c>
      <c r="AA290" s="212"/>
      <c r="AB290" s="212"/>
      <c r="AC290" s="212"/>
      <c r="AD290" s="212"/>
      <c r="AE290" s="212"/>
      <c r="AF290" s="212"/>
      <c r="AG290" s="212"/>
    </row>
    <row r="291" spans="1:36" s="213" customFormat="1">
      <c r="A291" s="55"/>
      <c r="B291" s="56"/>
      <c r="C291" s="582">
        <v>136</v>
      </c>
      <c r="D291" s="492">
        <v>4</v>
      </c>
      <c r="E291" s="389" t="s">
        <v>2675</v>
      </c>
      <c r="F291" s="147">
        <v>25000</v>
      </c>
      <c r="G291" s="183"/>
      <c r="H291" s="440">
        <v>0</v>
      </c>
      <c r="I291" s="440">
        <v>0</v>
      </c>
      <c r="J291" s="440">
        <v>0</v>
      </c>
      <c r="K291" s="125">
        <v>25000</v>
      </c>
      <c r="L291" s="440">
        <v>0</v>
      </c>
      <c r="M291" s="1346">
        <v>0</v>
      </c>
      <c r="N291" s="1346">
        <v>0</v>
      </c>
      <c r="O291" s="1346">
        <v>0</v>
      </c>
      <c r="P291" s="1115">
        <v>0</v>
      </c>
      <c r="Q291" s="1115">
        <v>0</v>
      </c>
      <c r="R291" s="702" t="s">
        <v>477</v>
      </c>
      <c r="S291" s="416"/>
      <c r="T291" s="702"/>
      <c r="U291" s="702">
        <v>1</v>
      </c>
      <c r="V291" s="702">
        <v>1.2</v>
      </c>
      <c r="W291" s="702" t="s">
        <v>97</v>
      </c>
      <c r="X291" s="702" t="s">
        <v>180</v>
      </c>
      <c r="Y291" s="416" t="s">
        <v>2555</v>
      </c>
      <c r="AA291" s="212"/>
      <c r="AB291" s="212"/>
      <c r="AC291" s="212"/>
      <c r="AD291" s="212"/>
      <c r="AE291" s="212"/>
      <c r="AF291" s="212"/>
      <c r="AG291" s="212"/>
    </row>
    <row r="292" spans="1:36" s="213" customFormat="1" ht="46.5">
      <c r="A292" s="55"/>
      <c r="B292" s="56"/>
      <c r="C292" s="766">
        <v>137</v>
      </c>
      <c r="D292" s="492">
        <v>5</v>
      </c>
      <c r="E292" s="389" t="s">
        <v>3158</v>
      </c>
      <c r="F292" s="1571">
        <v>24650</v>
      </c>
      <c r="G292" s="183"/>
      <c r="H292" s="440">
        <v>0</v>
      </c>
      <c r="I292" s="440">
        <v>0</v>
      </c>
      <c r="J292" s="440">
        <v>0</v>
      </c>
      <c r="K292" s="125">
        <v>24650</v>
      </c>
      <c r="L292" s="440">
        <v>0</v>
      </c>
      <c r="M292" s="1346">
        <v>0</v>
      </c>
      <c r="N292" s="1346">
        <v>0</v>
      </c>
      <c r="O292" s="1346">
        <v>0</v>
      </c>
      <c r="P292" s="1115">
        <v>0</v>
      </c>
      <c r="Q292" s="1115">
        <v>0</v>
      </c>
      <c r="R292" s="702" t="s">
        <v>477</v>
      </c>
      <c r="S292" s="416"/>
      <c r="T292" s="702"/>
      <c r="U292" s="702">
        <v>1</v>
      </c>
      <c r="V292" s="702">
        <v>1.2</v>
      </c>
      <c r="W292" s="702" t="s">
        <v>97</v>
      </c>
      <c r="X292" s="702" t="s">
        <v>180</v>
      </c>
      <c r="Y292" s="416" t="s">
        <v>2555</v>
      </c>
      <c r="AA292" s="212"/>
      <c r="AB292" s="212"/>
      <c r="AC292" s="212"/>
      <c r="AD292" s="212"/>
      <c r="AE292" s="212"/>
      <c r="AF292" s="212"/>
      <c r="AG292" s="212"/>
    </row>
    <row r="293" spans="1:36" s="213" customFormat="1" ht="69.75">
      <c r="A293" s="55"/>
      <c r="B293" s="56"/>
      <c r="C293" s="582">
        <v>138</v>
      </c>
      <c r="D293" s="498">
        <v>1</v>
      </c>
      <c r="E293" s="454" t="s">
        <v>2676</v>
      </c>
      <c r="F293" s="440">
        <v>0</v>
      </c>
      <c r="G293" s="46">
        <v>268500</v>
      </c>
      <c r="H293" s="440">
        <v>0</v>
      </c>
      <c r="I293" s="440">
        <v>0</v>
      </c>
      <c r="J293" s="440">
        <v>0</v>
      </c>
      <c r="K293" s="125">
        <v>268500</v>
      </c>
      <c r="L293" s="440">
        <v>0</v>
      </c>
      <c r="M293" s="1346">
        <v>0</v>
      </c>
      <c r="N293" s="1346">
        <v>0</v>
      </c>
      <c r="O293" s="1346">
        <v>0</v>
      </c>
      <c r="P293" s="1115">
        <v>0</v>
      </c>
      <c r="Q293" s="1115">
        <v>0</v>
      </c>
      <c r="R293" s="702" t="s">
        <v>477</v>
      </c>
      <c r="S293" s="416"/>
      <c r="T293" s="702"/>
      <c r="U293" s="702">
        <v>1</v>
      </c>
      <c r="V293" s="702">
        <v>1.2</v>
      </c>
      <c r="W293" s="702" t="s">
        <v>97</v>
      </c>
      <c r="X293" s="702" t="s">
        <v>211</v>
      </c>
      <c r="Y293" s="416" t="s">
        <v>2555</v>
      </c>
      <c r="AA293" s="212"/>
      <c r="AB293" s="212"/>
      <c r="AC293" s="212"/>
      <c r="AD293" s="212"/>
      <c r="AE293" s="212"/>
      <c r="AF293" s="212"/>
      <c r="AG293" s="212"/>
    </row>
    <row r="294" spans="1:36" s="213" customFormat="1" ht="46.5">
      <c r="A294" s="55"/>
      <c r="B294" s="56"/>
      <c r="C294" s="766">
        <v>139</v>
      </c>
      <c r="D294" s="495">
        <v>5</v>
      </c>
      <c r="E294" s="389" t="s">
        <v>2679</v>
      </c>
      <c r="F294" s="147">
        <v>17000</v>
      </c>
      <c r="G294" s="440">
        <v>0</v>
      </c>
      <c r="H294" s="440">
        <v>0</v>
      </c>
      <c r="I294" s="440">
        <v>0</v>
      </c>
      <c r="J294" s="440">
        <v>0</v>
      </c>
      <c r="K294" s="125">
        <v>17000</v>
      </c>
      <c r="L294" s="316"/>
      <c r="M294" s="1346">
        <v>0</v>
      </c>
      <c r="N294" s="1346">
        <v>0</v>
      </c>
      <c r="O294" s="1346">
        <v>0</v>
      </c>
      <c r="P294" s="1115">
        <v>0</v>
      </c>
      <c r="Q294" s="1115">
        <v>0</v>
      </c>
      <c r="R294" s="702" t="s">
        <v>477</v>
      </c>
      <c r="S294" s="416"/>
      <c r="T294" s="702"/>
      <c r="U294" s="702">
        <v>1</v>
      </c>
      <c r="V294" s="702">
        <v>1.2</v>
      </c>
      <c r="W294" s="702" t="s">
        <v>97</v>
      </c>
      <c r="X294" s="702" t="s">
        <v>211</v>
      </c>
      <c r="Y294" s="416" t="s">
        <v>2555</v>
      </c>
      <c r="AA294" s="212"/>
      <c r="AB294" s="212"/>
      <c r="AC294" s="212"/>
      <c r="AD294" s="212"/>
      <c r="AE294" s="212"/>
      <c r="AF294" s="212"/>
      <c r="AG294" s="212"/>
    </row>
    <row r="295" spans="1:36" s="213" customFormat="1">
      <c r="A295" s="244"/>
      <c r="B295" s="245"/>
      <c r="C295" s="582"/>
      <c r="D295" s="532"/>
      <c r="E295" s="1349" t="s">
        <v>481</v>
      </c>
      <c r="F295" s="336"/>
      <c r="G295" s="772"/>
      <c r="H295" s="440"/>
      <c r="I295" s="440"/>
      <c r="J295" s="440"/>
      <c r="K295" s="1113"/>
      <c r="L295" s="316"/>
      <c r="M295" s="1346"/>
      <c r="N295" s="1346"/>
      <c r="O295" s="1346"/>
      <c r="P295" s="1115"/>
      <c r="Q295" s="1115"/>
      <c r="R295" s="1038"/>
      <c r="S295" s="1267"/>
      <c r="T295" s="1038"/>
      <c r="U295" s="1038"/>
      <c r="V295" s="1038"/>
      <c r="W295" s="1038"/>
      <c r="X295" s="1526"/>
      <c r="Y295" s="1302"/>
      <c r="AA295" s="212"/>
      <c r="AB295" s="212"/>
      <c r="AC295" s="212"/>
      <c r="AD295" s="212"/>
      <c r="AE295" s="212"/>
      <c r="AF295" s="212"/>
      <c r="AG295" s="212"/>
    </row>
    <row r="296" spans="1:36" s="208" customFormat="1" ht="46.5">
      <c r="A296" s="33"/>
      <c r="B296" s="34"/>
      <c r="C296" s="766">
        <v>140</v>
      </c>
      <c r="D296" s="495">
        <v>4</v>
      </c>
      <c r="E296" s="389" t="s">
        <v>2849</v>
      </c>
      <c r="F296" s="147">
        <v>7500</v>
      </c>
      <c r="G296" s="440">
        <v>0</v>
      </c>
      <c r="H296" s="440">
        <v>0</v>
      </c>
      <c r="I296" s="440">
        <v>0</v>
      </c>
      <c r="J296" s="440">
        <v>0</v>
      </c>
      <c r="K296" s="808">
        <f t="shared" ref="K296:K305" si="44">SUM(F296,G296,H296,I296,J296)</f>
        <v>7500</v>
      </c>
      <c r="L296" s="183" t="s">
        <v>525</v>
      </c>
      <c r="M296" s="183" t="s">
        <v>525</v>
      </c>
      <c r="N296" s="183" t="s">
        <v>525</v>
      </c>
      <c r="O296" s="183" t="s">
        <v>525</v>
      </c>
      <c r="P296" s="183" t="s">
        <v>525</v>
      </c>
      <c r="Q296" s="183" t="s">
        <v>525</v>
      </c>
      <c r="R296" s="702" t="s">
        <v>594</v>
      </c>
      <c r="S296" s="702" t="s">
        <v>2850</v>
      </c>
      <c r="T296" s="702" t="s">
        <v>615</v>
      </c>
      <c r="U296" s="702">
        <v>1</v>
      </c>
      <c r="V296" s="702">
        <v>1.2</v>
      </c>
      <c r="W296" s="702" t="s">
        <v>97</v>
      </c>
      <c r="X296" s="702" t="s">
        <v>180</v>
      </c>
      <c r="Y296" s="416" t="s">
        <v>536</v>
      </c>
      <c r="Z296" s="207"/>
      <c r="AA296" s="207"/>
      <c r="AB296" s="207"/>
      <c r="AC296" s="207"/>
      <c r="AD296" s="207"/>
      <c r="AE296" s="207"/>
      <c r="AF296" s="207"/>
      <c r="AG296" s="207"/>
      <c r="AH296" s="207"/>
      <c r="AI296" s="207"/>
      <c r="AJ296" s="207"/>
    </row>
    <row r="297" spans="1:36" s="208" customFormat="1" ht="46.5">
      <c r="A297" s="33"/>
      <c r="B297" s="34"/>
      <c r="C297" s="582">
        <v>141</v>
      </c>
      <c r="D297" s="495">
        <v>5</v>
      </c>
      <c r="E297" s="389" t="s">
        <v>2851</v>
      </c>
      <c r="F297" s="147">
        <v>7500</v>
      </c>
      <c r="G297" s="440">
        <v>0</v>
      </c>
      <c r="H297" s="440">
        <v>0</v>
      </c>
      <c r="I297" s="440">
        <v>0</v>
      </c>
      <c r="J297" s="440">
        <v>0</v>
      </c>
      <c r="K297" s="808">
        <f t="shared" si="44"/>
        <v>7500</v>
      </c>
      <c r="L297" s="183" t="s">
        <v>525</v>
      </c>
      <c r="M297" s="183" t="s">
        <v>525</v>
      </c>
      <c r="N297" s="183" t="s">
        <v>525</v>
      </c>
      <c r="O297" s="183" t="s">
        <v>525</v>
      </c>
      <c r="P297" s="183" t="s">
        <v>525</v>
      </c>
      <c r="Q297" s="183" t="s">
        <v>525</v>
      </c>
      <c r="R297" s="702" t="s">
        <v>594</v>
      </c>
      <c r="S297" s="702" t="s">
        <v>2852</v>
      </c>
      <c r="T297" s="702" t="s">
        <v>2853</v>
      </c>
      <c r="U297" s="702">
        <v>1</v>
      </c>
      <c r="V297" s="702">
        <v>1.2</v>
      </c>
      <c r="W297" s="702" t="s">
        <v>97</v>
      </c>
      <c r="X297" s="702" t="s">
        <v>180</v>
      </c>
      <c r="Y297" s="416" t="s">
        <v>536</v>
      </c>
      <c r="Z297" s="207"/>
      <c r="AA297" s="207"/>
      <c r="AB297" s="207"/>
      <c r="AC297" s="207"/>
      <c r="AD297" s="207"/>
      <c r="AE297" s="207"/>
      <c r="AF297" s="207"/>
      <c r="AG297" s="207"/>
      <c r="AH297" s="207"/>
      <c r="AI297" s="207"/>
      <c r="AJ297" s="207"/>
    </row>
    <row r="298" spans="1:36" s="208" customFormat="1" ht="46.5">
      <c r="A298" s="33"/>
      <c r="B298" s="34"/>
      <c r="C298" s="766">
        <v>142</v>
      </c>
      <c r="D298" s="495">
        <v>6</v>
      </c>
      <c r="E298" s="389" t="s">
        <v>3159</v>
      </c>
      <c r="F298" s="147">
        <v>7500</v>
      </c>
      <c r="G298" s="440">
        <v>0</v>
      </c>
      <c r="H298" s="440">
        <v>0</v>
      </c>
      <c r="I298" s="440">
        <v>0</v>
      </c>
      <c r="J298" s="440">
        <v>0</v>
      </c>
      <c r="K298" s="808">
        <f t="shared" si="44"/>
        <v>7500</v>
      </c>
      <c r="L298" s="183" t="s">
        <v>525</v>
      </c>
      <c r="M298" s="183" t="s">
        <v>525</v>
      </c>
      <c r="N298" s="183" t="s">
        <v>525</v>
      </c>
      <c r="O298" s="183" t="s">
        <v>525</v>
      </c>
      <c r="P298" s="183" t="s">
        <v>525</v>
      </c>
      <c r="Q298" s="183" t="s">
        <v>525</v>
      </c>
      <c r="R298" s="702" t="s">
        <v>594</v>
      </c>
      <c r="S298" s="702" t="s">
        <v>2854</v>
      </c>
      <c r="T298" s="702" t="s">
        <v>647</v>
      </c>
      <c r="U298" s="702">
        <v>1</v>
      </c>
      <c r="V298" s="702">
        <v>1.2</v>
      </c>
      <c r="W298" s="702" t="s">
        <v>97</v>
      </c>
      <c r="X298" s="702" t="s">
        <v>180</v>
      </c>
      <c r="Y298" s="416" t="s">
        <v>536</v>
      </c>
      <c r="Z298" s="207"/>
      <c r="AA298" s="207"/>
      <c r="AB298" s="207"/>
      <c r="AC298" s="207"/>
      <c r="AD298" s="207"/>
      <c r="AE298" s="207"/>
      <c r="AF298" s="207"/>
      <c r="AG298" s="207"/>
      <c r="AH298" s="207"/>
      <c r="AI298" s="207"/>
      <c r="AJ298" s="207"/>
    </row>
    <row r="299" spans="1:36" s="208" customFormat="1" ht="46.5">
      <c r="A299" s="33"/>
      <c r="B299" s="34"/>
      <c r="C299" s="582">
        <v>143</v>
      </c>
      <c r="D299" s="495">
        <v>7</v>
      </c>
      <c r="E299" s="389" t="s">
        <v>2855</v>
      </c>
      <c r="F299" s="147">
        <v>7500</v>
      </c>
      <c r="G299" s="440">
        <v>0</v>
      </c>
      <c r="H299" s="440">
        <v>0</v>
      </c>
      <c r="I299" s="440">
        <v>0</v>
      </c>
      <c r="J299" s="440">
        <v>0</v>
      </c>
      <c r="K299" s="808">
        <f t="shared" si="44"/>
        <v>7500</v>
      </c>
      <c r="L299" s="183" t="s">
        <v>525</v>
      </c>
      <c r="M299" s="183" t="s">
        <v>525</v>
      </c>
      <c r="N299" s="183" t="s">
        <v>525</v>
      </c>
      <c r="O299" s="183" t="s">
        <v>525</v>
      </c>
      <c r="P299" s="183" t="s">
        <v>525</v>
      </c>
      <c r="Q299" s="183" t="s">
        <v>525</v>
      </c>
      <c r="R299" s="702" t="s">
        <v>594</v>
      </c>
      <c r="S299" s="702" t="s">
        <v>654</v>
      </c>
      <c r="T299" s="702" t="s">
        <v>655</v>
      </c>
      <c r="U299" s="702">
        <v>1</v>
      </c>
      <c r="V299" s="702">
        <v>1.2</v>
      </c>
      <c r="W299" s="702" t="s">
        <v>97</v>
      </c>
      <c r="X299" s="702" t="s">
        <v>180</v>
      </c>
      <c r="Y299" s="416" t="s">
        <v>536</v>
      </c>
      <c r="Z299" s="207"/>
      <c r="AA299" s="207"/>
      <c r="AB299" s="207"/>
      <c r="AC299" s="207"/>
      <c r="AD299" s="207"/>
      <c r="AE299" s="207"/>
      <c r="AF299" s="207"/>
      <c r="AG299" s="207"/>
      <c r="AH299" s="207"/>
      <c r="AI299" s="207"/>
      <c r="AJ299" s="207"/>
    </row>
    <row r="300" spans="1:36" s="208" customFormat="1" ht="69.75">
      <c r="A300" s="33"/>
      <c r="B300" s="34"/>
      <c r="C300" s="766">
        <v>144</v>
      </c>
      <c r="D300" s="495">
        <v>8</v>
      </c>
      <c r="E300" s="389" t="s">
        <v>2856</v>
      </c>
      <c r="F300" s="147">
        <v>5000</v>
      </c>
      <c r="G300" s="440">
        <v>0</v>
      </c>
      <c r="H300" s="440">
        <v>0</v>
      </c>
      <c r="I300" s="440">
        <v>0</v>
      </c>
      <c r="J300" s="440">
        <v>0</v>
      </c>
      <c r="K300" s="808">
        <f t="shared" si="44"/>
        <v>5000</v>
      </c>
      <c r="L300" s="183" t="s">
        <v>525</v>
      </c>
      <c r="M300" s="183" t="s">
        <v>525</v>
      </c>
      <c r="N300" s="183" t="s">
        <v>525</v>
      </c>
      <c r="O300" s="183" t="s">
        <v>525</v>
      </c>
      <c r="P300" s="183" t="s">
        <v>525</v>
      </c>
      <c r="Q300" s="183" t="s">
        <v>525</v>
      </c>
      <c r="R300" s="702" t="s">
        <v>594</v>
      </c>
      <c r="S300" s="702" t="s">
        <v>2857</v>
      </c>
      <c r="T300" s="702" t="s">
        <v>609</v>
      </c>
      <c r="U300" s="702">
        <v>1</v>
      </c>
      <c r="V300" s="702">
        <v>1.2</v>
      </c>
      <c r="W300" s="702" t="s">
        <v>97</v>
      </c>
      <c r="X300" s="702" t="s">
        <v>180</v>
      </c>
      <c r="Y300" s="416" t="s">
        <v>536</v>
      </c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</row>
    <row r="301" spans="1:36" s="208" customFormat="1" ht="46.5">
      <c r="A301" s="33"/>
      <c r="B301" s="34"/>
      <c r="C301" s="582">
        <v>145</v>
      </c>
      <c r="D301" s="495">
        <v>9</v>
      </c>
      <c r="E301" s="389" t="s">
        <v>2858</v>
      </c>
      <c r="F301" s="147">
        <v>7500</v>
      </c>
      <c r="G301" s="440">
        <v>0</v>
      </c>
      <c r="H301" s="440">
        <v>0</v>
      </c>
      <c r="I301" s="440">
        <v>0</v>
      </c>
      <c r="J301" s="440">
        <v>0</v>
      </c>
      <c r="K301" s="808">
        <f t="shared" si="44"/>
        <v>7500</v>
      </c>
      <c r="L301" s="183" t="s">
        <v>525</v>
      </c>
      <c r="M301" s="183" t="s">
        <v>525</v>
      </c>
      <c r="N301" s="183" t="s">
        <v>525</v>
      </c>
      <c r="O301" s="183" t="s">
        <v>525</v>
      </c>
      <c r="P301" s="183" t="s">
        <v>525</v>
      </c>
      <c r="Q301" s="183" t="s">
        <v>525</v>
      </c>
      <c r="R301" s="702" t="s">
        <v>594</v>
      </c>
      <c r="S301" s="702" t="s">
        <v>595</v>
      </c>
      <c r="T301" s="702" t="s">
        <v>600</v>
      </c>
      <c r="U301" s="702">
        <v>1</v>
      </c>
      <c r="V301" s="702">
        <v>1.2</v>
      </c>
      <c r="W301" s="702" t="s">
        <v>97</v>
      </c>
      <c r="X301" s="702" t="s">
        <v>180</v>
      </c>
      <c r="Y301" s="416" t="s">
        <v>536</v>
      </c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</row>
    <row r="302" spans="1:36" s="208" customFormat="1" ht="46.5">
      <c r="A302" s="33"/>
      <c r="B302" s="34"/>
      <c r="C302" s="766">
        <v>146</v>
      </c>
      <c r="D302" s="495">
        <v>10</v>
      </c>
      <c r="E302" s="389" t="s">
        <v>2859</v>
      </c>
      <c r="F302" s="147">
        <v>7500</v>
      </c>
      <c r="G302" s="440">
        <v>0</v>
      </c>
      <c r="H302" s="440">
        <v>0</v>
      </c>
      <c r="I302" s="440">
        <v>0</v>
      </c>
      <c r="J302" s="440">
        <v>0</v>
      </c>
      <c r="K302" s="808">
        <f t="shared" si="44"/>
        <v>7500</v>
      </c>
      <c r="L302" s="183" t="s">
        <v>525</v>
      </c>
      <c r="M302" s="183" t="s">
        <v>525</v>
      </c>
      <c r="N302" s="183" t="s">
        <v>525</v>
      </c>
      <c r="O302" s="183" t="s">
        <v>525</v>
      </c>
      <c r="P302" s="183" t="s">
        <v>525</v>
      </c>
      <c r="Q302" s="183" t="s">
        <v>525</v>
      </c>
      <c r="R302" s="702" t="s">
        <v>594</v>
      </c>
      <c r="S302" s="702" t="s">
        <v>2860</v>
      </c>
      <c r="T302" s="702" t="s">
        <v>2861</v>
      </c>
      <c r="U302" s="702">
        <v>1</v>
      </c>
      <c r="V302" s="702">
        <v>1.2</v>
      </c>
      <c r="W302" s="702" t="s">
        <v>97</v>
      </c>
      <c r="X302" s="702" t="s">
        <v>180</v>
      </c>
      <c r="Y302" s="416" t="s">
        <v>536</v>
      </c>
      <c r="Z302" s="207"/>
      <c r="AA302" s="207"/>
      <c r="AB302" s="207"/>
      <c r="AC302" s="207"/>
      <c r="AD302" s="207"/>
      <c r="AE302" s="207"/>
      <c r="AF302" s="207"/>
      <c r="AG302" s="207"/>
      <c r="AH302" s="207"/>
      <c r="AI302" s="207"/>
      <c r="AJ302" s="207"/>
    </row>
    <row r="303" spans="1:36" s="208" customFormat="1" ht="69.75">
      <c r="A303" s="33"/>
      <c r="B303" s="34"/>
      <c r="C303" s="582">
        <v>147</v>
      </c>
      <c r="D303" s="495">
        <v>11</v>
      </c>
      <c r="E303" s="389" t="s">
        <v>2862</v>
      </c>
      <c r="F303" s="147">
        <v>5000</v>
      </c>
      <c r="G303" s="440">
        <v>0</v>
      </c>
      <c r="H303" s="440">
        <v>0</v>
      </c>
      <c r="I303" s="440">
        <v>0</v>
      </c>
      <c r="J303" s="440">
        <v>0</v>
      </c>
      <c r="K303" s="808">
        <f t="shared" si="44"/>
        <v>5000</v>
      </c>
      <c r="L303" s="183" t="s">
        <v>525</v>
      </c>
      <c r="M303" s="183" t="s">
        <v>525</v>
      </c>
      <c r="N303" s="183" t="s">
        <v>525</v>
      </c>
      <c r="O303" s="183" t="s">
        <v>525</v>
      </c>
      <c r="P303" s="183" t="s">
        <v>525</v>
      </c>
      <c r="Q303" s="183" t="s">
        <v>525</v>
      </c>
      <c r="R303" s="702" t="s">
        <v>594</v>
      </c>
      <c r="S303" s="702" t="s">
        <v>2863</v>
      </c>
      <c r="T303" s="702" t="s">
        <v>650</v>
      </c>
      <c r="U303" s="702">
        <v>1</v>
      </c>
      <c r="V303" s="702">
        <v>1.2</v>
      </c>
      <c r="W303" s="702" t="s">
        <v>97</v>
      </c>
      <c r="X303" s="702" t="s">
        <v>180</v>
      </c>
      <c r="Y303" s="416" t="s">
        <v>536</v>
      </c>
      <c r="Z303" s="207"/>
      <c r="AA303" s="207"/>
      <c r="AB303" s="207"/>
      <c r="AC303" s="207"/>
      <c r="AD303" s="207"/>
      <c r="AE303" s="207"/>
      <c r="AF303" s="207"/>
      <c r="AG303" s="207"/>
      <c r="AH303" s="207"/>
      <c r="AI303" s="207"/>
      <c r="AJ303" s="207"/>
    </row>
    <row r="304" spans="1:36" s="208" customFormat="1" ht="46.5">
      <c r="A304" s="33"/>
      <c r="B304" s="34"/>
      <c r="C304" s="766">
        <v>148</v>
      </c>
      <c r="D304" s="495">
        <v>12</v>
      </c>
      <c r="E304" s="389" t="s">
        <v>3160</v>
      </c>
      <c r="F304" s="147">
        <v>7500</v>
      </c>
      <c r="G304" s="440">
        <v>0</v>
      </c>
      <c r="H304" s="440">
        <v>0</v>
      </c>
      <c r="I304" s="440">
        <v>0</v>
      </c>
      <c r="J304" s="440">
        <v>0</v>
      </c>
      <c r="K304" s="808">
        <f t="shared" si="44"/>
        <v>7500</v>
      </c>
      <c r="L304" s="183" t="s">
        <v>525</v>
      </c>
      <c r="M304" s="183" t="s">
        <v>525</v>
      </c>
      <c r="N304" s="183" t="s">
        <v>525</v>
      </c>
      <c r="O304" s="183" t="s">
        <v>525</v>
      </c>
      <c r="P304" s="183" t="s">
        <v>525</v>
      </c>
      <c r="Q304" s="183" t="s">
        <v>525</v>
      </c>
      <c r="R304" s="702" t="s">
        <v>594</v>
      </c>
      <c r="S304" s="702" t="s">
        <v>2864</v>
      </c>
      <c r="T304" s="702" t="s">
        <v>2865</v>
      </c>
      <c r="U304" s="702">
        <v>1</v>
      </c>
      <c r="V304" s="702">
        <v>1.2</v>
      </c>
      <c r="W304" s="702" t="s">
        <v>97</v>
      </c>
      <c r="X304" s="702" t="s">
        <v>180</v>
      </c>
      <c r="Y304" s="416" t="s">
        <v>536</v>
      </c>
      <c r="Z304" s="207"/>
      <c r="AA304" s="207"/>
      <c r="AB304" s="207"/>
      <c r="AC304" s="207"/>
      <c r="AD304" s="207"/>
      <c r="AE304" s="207"/>
      <c r="AF304" s="207"/>
      <c r="AG304" s="207"/>
      <c r="AH304" s="207"/>
      <c r="AI304" s="207"/>
      <c r="AJ304" s="207"/>
    </row>
    <row r="305" spans="1:36" s="208" customFormat="1" ht="69.75">
      <c r="A305" s="241"/>
      <c r="B305" s="242"/>
      <c r="C305" s="771">
        <v>149</v>
      </c>
      <c r="D305" s="523">
        <v>13</v>
      </c>
      <c r="E305" s="524" t="s">
        <v>2866</v>
      </c>
      <c r="F305" s="336">
        <v>7500</v>
      </c>
      <c r="G305" s="1552">
        <v>0</v>
      </c>
      <c r="H305" s="1552">
        <v>0</v>
      </c>
      <c r="I305" s="1552">
        <v>0</v>
      </c>
      <c r="J305" s="1552">
        <v>0</v>
      </c>
      <c r="K305" s="819">
        <f t="shared" si="44"/>
        <v>7500</v>
      </c>
      <c r="L305" s="772" t="s">
        <v>525</v>
      </c>
      <c r="M305" s="772" t="s">
        <v>525</v>
      </c>
      <c r="N305" s="772" t="s">
        <v>525</v>
      </c>
      <c r="O305" s="772" t="s">
        <v>525</v>
      </c>
      <c r="P305" s="772" t="s">
        <v>525</v>
      </c>
      <c r="Q305" s="772" t="s">
        <v>525</v>
      </c>
      <c r="R305" s="1539" t="s">
        <v>594</v>
      </c>
      <c r="S305" s="1539" t="s">
        <v>2867</v>
      </c>
      <c r="T305" s="1539" t="s">
        <v>2868</v>
      </c>
      <c r="U305" s="1539">
        <v>1</v>
      </c>
      <c r="V305" s="1539">
        <v>1.2</v>
      </c>
      <c r="W305" s="1539" t="s">
        <v>97</v>
      </c>
      <c r="X305" s="1539" t="s">
        <v>180</v>
      </c>
      <c r="Y305" s="1538" t="s">
        <v>536</v>
      </c>
      <c r="Z305" s="207"/>
      <c r="AA305" s="207"/>
      <c r="AB305" s="207"/>
      <c r="AC305" s="207"/>
      <c r="AD305" s="207"/>
      <c r="AE305" s="207"/>
      <c r="AF305" s="207"/>
      <c r="AG305" s="207"/>
      <c r="AH305" s="207"/>
      <c r="AI305" s="207"/>
      <c r="AJ305" s="207"/>
    </row>
    <row r="306" spans="1:36" s="208" customFormat="1" ht="46.5">
      <c r="A306" s="243"/>
      <c r="B306" s="52"/>
      <c r="C306" s="591">
        <v>150</v>
      </c>
      <c r="D306" s="516">
        <v>5</v>
      </c>
      <c r="E306" s="782" t="s">
        <v>3667</v>
      </c>
      <c r="F306" s="438">
        <v>0</v>
      </c>
      <c r="G306" s="776">
        <v>220600</v>
      </c>
      <c r="H306" s="314">
        <v>0</v>
      </c>
      <c r="I306" s="314">
        <v>0</v>
      </c>
      <c r="J306" s="314">
        <v>0</v>
      </c>
      <c r="K306" s="315">
        <f t="shared" ref="K306:K313" si="45">SUM(F306,G306,H306,I306,J306)</f>
        <v>220600</v>
      </c>
      <c r="L306" s="334">
        <v>0</v>
      </c>
      <c r="M306" s="334">
        <v>0</v>
      </c>
      <c r="N306" s="334">
        <v>0</v>
      </c>
      <c r="O306" s="334">
        <f t="shared" ref="O306:O311" si="46">SUM(L306:N306)</f>
        <v>0</v>
      </c>
      <c r="P306" s="1114">
        <v>0</v>
      </c>
      <c r="Q306" s="1114">
        <v>0</v>
      </c>
      <c r="R306" s="317">
        <v>21763</v>
      </c>
      <c r="S306" s="1540" t="s">
        <v>149</v>
      </c>
      <c r="T306" s="1537" t="s">
        <v>138</v>
      </c>
      <c r="U306" s="1537">
        <v>1</v>
      </c>
      <c r="V306" s="1537">
        <v>1.2</v>
      </c>
      <c r="W306" s="1537" t="s">
        <v>97</v>
      </c>
      <c r="X306" s="1334" t="s">
        <v>180</v>
      </c>
      <c r="Y306" s="684" t="s">
        <v>863</v>
      </c>
      <c r="Z306" s="207"/>
      <c r="AA306" s="207"/>
      <c r="AB306" s="207"/>
      <c r="AC306" s="207"/>
      <c r="AD306" s="207"/>
      <c r="AE306" s="207"/>
      <c r="AF306" s="207"/>
      <c r="AG306" s="207"/>
      <c r="AH306" s="207"/>
      <c r="AI306" s="207"/>
      <c r="AJ306" s="207"/>
    </row>
    <row r="307" spans="1:36" s="208" customFormat="1" ht="46.5">
      <c r="A307" s="33"/>
      <c r="B307" s="34"/>
      <c r="C307" s="582">
        <v>151</v>
      </c>
      <c r="D307" s="492">
        <v>6</v>
      </c>
      <c r="E307" s="531" t="s">
        <v>150</v>
      </c>
      <c r="F307" s="430">
        <v>0</v>
      </c>
      <c r="G307" s="43">
        <v>252200</v>
      </c>
      <c r="H307" s="38">
        <v>0</v>
      </c>
      <c r="I307" s="38">
        <v>0</v>
      </c>
      <c r="J307" s="38">
        <v>0</v>
      </c>
      <c r="K307" s="47">
        <f t="shared" si="45"/>
        <v>252200</v>
      </c>
      <c r="L307" s="54">
        <v>0</v>
      </c>
      <c r="M307" s="54">
        <v>0</v>
      </c>
      <c r="N307" s="54">
        <v>0</v>
      </c>
      <c r="O307" s="54">
        <f t="shared" si="46"/>
        <v>0</v>
      </c>
      <c r="P307" s="193">
        <v>0</v>
      </c>
      <c r="Q307" s="193">
        <v>0</v>
      </c>
      <c r="R307" s="50">
        <v>21763</v>
      </c>
      <c r="S307" s="702" t="s">
        <v>151</v>
      </c>
      <c r="T307" s="40" t="s">
        <v>152</v>
      </c>
      <c r="U307" s="40">
        <v>1</v>
      </c>
      <c r="V307" s="40">
        <v>1.2</v>
      </c>
      <c r="W307" s="40" t="s">
        <v>97</v>
      </c>
      <c r="X307" s="1335" t="s">
        <v>180</v>
      </c>
      <c r="Y307" s="658" t="s">
        <v>863</v>
      </c>
      <c r="Z307" s="207"/>
      <c r="AA307" s="207"/>
      <c r="AB307" s="207"/>
      <c r="AC307" s="207"/>
      <c r="AD307" s="207"/>
      <c r="AE307" s="207"/>
      <c r="AF307" s="207"/>
      <c r="AG307" s="207"/>
      <c r="AH307" s="207"/>
      <c r="AI307" s="207"/>
      <c r="AJ307" s="207"/>
    </row>
    <row r="308" spans="1:36" s="208" customFormat="1" ht="46.5">
      <c r="A308" s="33"/>
      <c r="B308" s="34"/>
      <c r="C308" s="591">
        <v>152</v>
      </c>
      <c r="D308" s="492">
        <v>7</v>
      </c>
      <c r="E308" s="531" t="s">
        <v>3753</v>
      </c>
      <c r="F308" s="430">
        <v>0</v>
      </c>
      <c r="G308" s="43">
        <v>187800</v>
      </c>
      <c r="H308" s="38">
        <v>0</v>
      </c>
      <c r="I308" s="38">
        <v>0</v>
      </c>
      <c r="J308" s="38">
        <v>0</v>
      </c>
      <c r="K308" s="47">
        <f t="shared" si="45"/>
        <v>187800</v>
      </c>
      <c r="L308" s="54">
        <v>0</v>
      </c>
      <c r="M308" s="54">
        <v>0</v>
      </c>
      <c r="N308" s="54">
        <v>0</v>
      </c>
      <c r="O308" s="54">
        <f t="shared" si="46"/>
        <v>0</v>
      </c>
      <c r="P308" s="193">
        <v>0</v>
      </c>
      <c r="Q308" s="193">
        <v>0</v>
      </c>
      <c r="R308" s="50">
        <v>21763</v>
      </c>
      <c r="S308" s="702" t="s">
        <v>153</v>
      </c>
      <c r="T308" s="40" t="s">
        <v>154</v>
      </c>
      <c r="U308" s="40">
        <v>1</v>
      </c>
      <c r="V308" s="40">
        <v>1.2</v>
      </c>
      <c r="W308" s="40" t="s">
        <v>97</v>
      </c>
      <c r="X308" s="1335" t="s">
        <v>180</v>
      </c>
      <c r="Y308" s="658" t="s">
        <v>863</v>
      </c>
      <c r="Z308" s="207"/>
      <c r="AA308" s="207"/>
      <c r="AB308" s="207"/>
      <c r="AC308" s="207"/>
      <c r="AD308" s="207"/>
      <c r="AE308" s="207"/>
      <c r="AF308" s="207"/>
      <c r="AG308" s="207"/>
      <c r="AH308" s="207"/>
      <c r="AI308" s="207"/>
      <c r="AJ308" s="207"/>
    </row>
    <row r="309" spans="1:36" s="208" customFormat="1" ht="46.5">
      <c r="A309" s="33"/>
      <c r="B309" s="34"/>
      <c r="C309" s="582">
        <v>153</v>
      </c>
      <c r="D309" s="492">
        <v>8</v>
      </c>
      <c r="E309" s="531" t="s">
        <v>3666</v>
      </c>
      <c r="F309" s="430">
        <v>0</v>
      </c>
      <c r="G309" s="43">
        <v>268300</v>
      </c>
      <c r="H309" s="38">
        <v>0</v>
      </c>
      <c r="I309" s="38">
        <v>0</v>
      </c>
      <c r="J309" s="38">
        <v>0</v>
      </c>
      <c r="K309" s="47">
        <f t="shared" si="45"/>
        <v>268300</v>
      </c>
      <c r="L309" s="54">
        <v>0</v>
      </c>
      <c r="M309" s="54">
        <v>0</v>
      </c>
      <c r="N309" s="54">
        <v>0</v>
      </c>
      <c r="O309" s="54">
        <f t="shared" si="46"/>
        <v>0</v>
      </c>
      <c r="P309" s="193">
        <v>0</v>
      </c>
      <c r="Q309" s="193">
        <v>0</v>
      </c>
      <c r="R309" s="50">
        <v>21763</v>
      </c>
      <c r="S309" s="702" t="s">
        <v>155</v>
      </c>
      <c r="T309" s="40" t="s">
        <v>156</v>
      </c>
      <c r="U309" s="40">
        <v>1</v>
      </c>
      <c r="V309" s="40">
        <v>1.2</v>
      </c>
      <c r="W309" s="40" t="s">
        <v>97</v>
      </c>
      <c r="X309" s="1335" t="s">
        <v>180</v>
      </c>
      <c r="Y309" s="658" t="s">
        <v>863</v>
      </c>
      <c r="Z309" s="207"/>
      <c r="AA309" s="207"/>
      <c r="AB309" s="207"/>
      <c r="AC309" s="207"/>
      <c r="AD309" s="207"/>
      <c r="AE309" s="207"/>
      <c r="AF309" s="207"/>
      <c r="AG309" s="207"/>
      <c r="AH309" s="207"/>
      <c r="AI309" s="207"/>
      <c r="AJ309" s="207"/>
    </row>
    <row r="310" spans="1:36" s="208" customFormat="1" ht="46.5">
      <c r="A310" s="33"/>
      <c r="B310" s="34"/>
      <c r="C310" s="591">
        <v>154</v>
      </c>
      <c r="D310" s="522">
        <v>26</v>
      </c>
      <c r="E310" s="478" t="s">
        <v>157</v>
      </c>
      <c r="F310" s="37">
        <v>25000</v>
      </c>
      <c r="G310" s="430">
        <v>0</v>
      </c>
      <c r="H310" s="38">
        <v>0</v>
      </c>
      <c r="I310" s="38">
        <v>0</v>
      </c>
      <c r="J310" s="38">
        <v>0</v>
      </c>
      <c r="K310" s="47">
        <f t="shared" si="45"/>
        <v>25000</v>
      </c>
      <c r="L310" s="54">
        <v>0</v>
      </c>
      <c r="M310" s="54">
        <v>0</v>
      </c>
      <c r="N310" s="54">
        <v>0</v>
      </c>
      <c r="O310" s="54">
        <f t="shared" si="46"/>
        <v>0</v>
      </c>
      <c r="P310" s="193">
        <v>0</v>
      </c>
      <c r="Q310" s="193">
        <v>0</v>
      </c>
      <c r="R310" s="50">
        <v>21763</v>
      </c>
      <c r="S310" s="702" t="s">
        <v>158</v>
      </c>
      <c r="T310" s="40" t="s">
        <v>159</v>
      </c>
      <c r="U310" s="40">
        <v>1</v>
      </c>
      <c r="V310" s="40">
        <v>1.2</v>
      </c>
      <c r="W310" s="40" t="s">
        <v>97</v>
      </c>
      <c r="X310" s="1335"/>
      <c r="Y310" s="658" t="s">
        <v>863</v>
      </c>
      <c r="Z310" s="207"/>
      <c r="AA310" s="207"/>
      <c r="AB310" s="207"/>
      <c r="AC310" s="207"/>
      <c r="AD310" s="207"/>
      <c r="AE310" s="207"/>
      <c r="AF310" s="207"/>
      <c r="AG310" s="207"/>
      <c r="AH310" s="207"/>
      <c r="AI310" s="207"/>
      <c r="AJ310" s="207"/>
    </row>
    <row r="311" spans="1:36" s="208" customFormat="1">
      <c r="A311" s="33"/>
      <c r="B311" s="34"/>
      <c r="C311" s="582">
        <v>155</v>
      </c>
      <c r="D311" s="522">
        <v>28</v>
      </c>
      <c r="E311" s="478" t="s">
        <v>160</v>
      </c>
      <c r="F311" s="37">
        <v>25000</v>
      </c>
      <c r="G311" s="430">
        <v>0</v>
      </c>
      <c r="H311" s="38">
        <v>0</v>
      </c>
      <c r="I311" s="38">
        <v>0</v>
      </c>
      <c r="J311" s="38">
        <v>0</v>
      </c>
      <c r="K311" s="47">
        <f t="shared" si="45"/>
        <v>25000</v>
      </c>
      <c r="L311" s="54">
        <v>0</v>
      </c>
      <c r="M311" s="54">
        <v>0</v>
      </c>
      <c r="N311" s="54">
        <v>0</v>
      </c>
      <c r="O311" s="54">
        <f t="shared" si="46"/>
        <v>0</v>
      </c>
      <c r="P311" s="193">
        <v>0</v>
      </c>
      <c r="Q311" s="193">
        <v>0</v>
      </c>
      <c r="R311" s="50">
        <v>21763</v>
      </c>
      <c r="S311" s="702" t="s">
        <v>161</v>
      </c>
      <c r="T311" s="40" t="s">
        <v>162</v>
      </c>
      <c r="U311" s="40">
        <v>1</v>
      </c>
      <c r="V311" s="40">
        <v>1.2</v>
      </c>
      <c r="W311" s="40" t="s">
        <v>97</v>
      </c>
      <c r="X311" s="1335"/>
      <c r="Y311" s="658" t="s">
        <v>863</v>
      </c>
      <c r="Z311" s="207"/>
      <c r="AA311" s="207"/>
      <c r="AB311" s="207"/>
      <c r="AC311" s="207"/>
      <c r="AD311" s="207"/>
      <c r="AE311" s="207"/>
      <c r="AF311" s="207"/>
      <c r="AG311" s="207"/>
      <c r="AH311" s="207"/>
      <c r="AI311" s="207"/>
      <c r="AJ311" s="207"/>
    </row>
    <row r="312" spans="1:36" s="208" customFormat="1" ht="69.75">
      <c r="A312" s="33"/>
      <c r="B312" s="34"/>
      <c r="C312" s="591">
        <v>156</v>
      </c>
      <c r="D312" s="522">
        <v>1</v>
      </c>
      <c r="E312" s="454" t="s">
        <v>163</v>
      </c>
      <c r="F312" s="430">
        <v>0</v>
      </c>
      <c r="G312" s="43">
        <v>268500</v>
      </c>
      <c r="H312" s="38">
        <v>0</v>
      </c>
      <c r="I312" s="38">
        <v>0</v>
      </c>
      <c r="J312" s="38">
        <v>0</v>
      </c>
      <c r="K312" s="266">
        <f t="shared" si="45"/>
        <v>268500</v>
      </c>
      <c r="L312" s="48"/>
      <c r="M312" s="161">
        <v>0</v>
      </c>
      <c r="N312" s="161">
        <v>0</v>
      </c>
      <c r="O312" s="161">
        <v>0</v>
      </c>
      <c r="P312" s="194">
        <v>0</v>
      </c>
      <c r="Q312" s="194">
        <v>0</v>
      </c>
      <c r="R312" s="50">
        <v>21763</v>
      </c>
      <c r="S312" s="702" t="s">
        <v>164</v>
      </c>
      <c r="T312" s="40" t="s">
        <v>165</v>
      </c>
      <c r="U312" s="40">
        <v>1</v>
      </c>
      <c r="V312" s="40">
        <v>1.2</v>
      </c>
      <c r="W312" s="40" t="s">
        <v>97</v>
      </c>
      <c r="X312" s="1335" t="s">
        <v>211</v>
      </c>
      <c r="Y312" s="658" t="s">
        <v>863</v>
      </c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07"/>
    </row>
    <row r="313" spans="1:36" s="208" customFormat="1" ht="46.5">
      <c r="A313" s="33"/>
      <c r="B313" s="34"/>
      <c r="C313" s="582">
        <v>157</v>
      </c>
      <c r="D313" s="522">
        <v>2</v>
      </c>
      <c r="E313" s="482" t="s">
        <v>166</v>
      </c>
      <c r="F313" s="430">
        <v>0</v>
      </c>
      <c r="G313" s="46">
        <v>268300</v>
      </c>
      <c r="H313" s="38">
        <v>0</v>
      </c>
      <c r="I313" s="38">
        <v>0</v>
      </c>
      <c r="J313" s="38">
        <v>0</v>
      </c>
      <c r="K313" s="266">
        <f t="shared" si="45"/>
        <v>268300</v>
      </c>
      <c r="L313" s="48"/>
      <c r="M313" s="161">
        <v>0</v>
      </c>
      <c r="N313" s="161">
        <v>0</v>
      </c>
      <c r="O313" s="161">
        <v>0</v>
      </c>
      <c r="P313" s="194">
        <v>0</v>
      </c>
      <c r="Q313" s="194">
        <v>0</v>
      </c>
      <c r="R313" s="50">
        <v>21763</v>
      </c>
      <c r="S313" s="702" t="s">
        <v>167</v>
      </c>
      <c r="T313" s="40" t="s">
        <v>168</v>
      </c>
      <c r="U313" s="40">
        <v>1</v>
      </c>
      <c r="V313" s="40">
        <v>1.2</v>
      </c>
      <c r="W313" s="40" t="s">
        <v>97</v>
      </c>
      <c r="X313" s="1335" t="s">
        <v>211</v>
      </c>
      <c r="Y313" s="658" t="s">
        <v>863</v>
      </c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07"/>
    </row>
    <row r="314" spans="1:36" s="208" customFormat="1" ht="69.75">
      <c r="A314" s="33"/>
      <c r="B314" s="34"/>
      <c r="C314" s="591">
        <v>158</v>
      </c>
      <c r="D314" s="498">
        <v>3</v>
      </c>
      <c r="E314" s="454" t="s">
        <v>783</v>
      </c>
      <c r="F314" s="37">
        <v>30000</v>
      </c>
      <c r="G314" s="440">
        <v>0</v>
      </c>
      <c r="H314" s="70">
        <v>0</v>
      </c>
      <c r="I314" s="70">
        <v>0</v>
      </c>
      <c r="J314" s="70">
        <v>0</v>
      </c>
      <c r="K314" s="1098">
        <v>30000</v>
      </c>
      <c r="L314" s="70">
        <v>0</v>
      </c>
      <c r="M314" s="70">
        <v>0</v>
      </c>
      <c r="N314" s="70">
        <v>0</v>
      </c>
      <c r="O314" s="70">
        <v>0</v>
      </c>
      <c r="P314" s="70">
        <v>0</v>
      </c>
      <c r="Q314" s="70">
        <v>0</v>
      </c>
      <c r="R314" s="57" t="s">
        <v>477</v>
      </c>
      <c r="S314" s="57" t="s">
        <v>784</v>
      </c>
      <c r="T314" s="65" t="s">
        <v>785</v>
      </c>
      <c r="U314" s="40">
        <v>1</v>
      </c>
      <c r="V314" s="40">
        <v>1.2</v>
      </c>
      <c r="W314" s="40" t="s">
        <v>97</v>
      </c>
      <c r="X314" s="65" t="s">
        <v>180</v>
      </c>
      <c r="Y314" s="415" t="s">
        <v>3117</v>
      </c>
      <c r="Z314" s="207"/>
      <c r="AA314" s="207"/>
      <c r="AB314" s="207"/>
      <c r="AC314" s="207"/>
      <c r="AD314" s="207"/>
      <c r="AE314" s="207"/>
      <c r="AF314" s="207"/>
      <c r="AG314" s="207"/>
      <c r="AH314" s="207"/>
      <c r="AI314" s="207"/>
      <c r="AJ314" s="207"/>
    </row>
    <row r="315" spans="1:36" s="208" customFormat="1" ht="69.75">
      <c r="A315" s="33"/>
      <c r="B315" s="34"/>
      <c r="C315" s="591">
        <v>159</v>
      </c>
      <c r="D315" s="498">
        <v>4</v>
      </c>
      <c r="E315" s="482" t="s">
        <v>786</v>
      </c>
      <c r="F315" s="37">
        <v>30000</v>
      </c>
      <c r="G315" s="440">
        <v>0</v>
      </c>
      <c r="H315" s="70">
        <v>0</v>
      </c>
      <c r="I315" s="70">
        <v>0</v>
      </c>
      <c r="J315" s="70">
        <v>0</v>
      </c>
      <c r="K315" s="1098">
        <v>30000</v>
      </c>
      <c r="L315" s="70">
        <v>0</v>
      </c>
      <c r="M315" s="70">
        <v>0</v>
      </c>
      <c r="N315" s="70">
        <v>0</v>
      </c>
      <c r="O315" s="70">
        <v>0</v>
      </c>
      <c r="P315" s="70">
        <v>0</v>
      </c>
      <c r="Q315" s="70">
        <v>0</v>
      </c>
      <c r="R315" s="57" t="s">
        <v>477</v>
      </c>
      <c r="S315" s="57" t="s">
        <v>787</v>
      </c>
      <c r="T315" s="57" t="s">
        <v>788</v>
      </c>
      <c r="U315" s="40">
        <v>1</v>
      </c>
      <c r="V315" s="40">
        <v>1.2</v>
      </c>
      <c r="W315" s="40" t="s">
        <v>97</v>
      </c>
      <c r="X315" s="65" t="s">
        <v>180</v>
      </c>
      <c r="Y315" s="415" t="s">
        <v>3117</v>
      </c>
      <c r="Z315" s="207"/>
      <c r="AA315" s="207"/>
      <c r="AB315" s="207"/>
      <c r="AC315" s="207"/>
      <c r="AD315" s="207"/>
      <c r="AE315" s="207"/>
      <c r="AF315" s="207"/>
      <c r="AG315" s="207"/>
      <c r="AH315" s="207"/>
      <c r="AI315" s="207"/>
      <c r="AJ315" s="207"/>
    </row>
    <row r="316" spans="1:36" s="208" customFormat="1" ht="69.75">
      <c r="A316" s="33"/>
      <c r="B316" s="34"/>
      <c r="C316" s="582">
        <v>160</v>
      </c>
      <c r="D316" s="498">
        <v>2</v>
      </c>
      <c r="E316" s="454" t="s">
        <v>789</v>
      </c>
      <c r="F316" s="37">
        <v>10000</v>
      </c>
      <c r="G316" s="440">
        <v>0</v>
      </c>
      <c r="H316" s="70">
        <v>0</v>
      </c>
      <c r="I316" s="70">
        <v>0</v>
      </c>
      <c r="J316" s="70">
        <v>0</v>
      </c>
      <c r="K316" s="1098">
        <v>10000</v>
      </c>
      <c r="L316" s="70">
        <v>0</v>
      </c>
      <c r="M316" s="70">
        <v>0</v>
      </c>
      <c r="N316" s="70">
        <v>0</v>
      </c>
      <c r="O316" s="70">
        <v>0</v>
      </c>
      <c r="P316" s="70">
        <v>0</v>
      </c>
      <c r="Q316" s="70">
        <v>0</v>
      </c>
      <c r="R316" s="57" t="s">
        <v>477</v>
      </c>
      <c r="S316" s="57" t="s">
        <v>790</v>
      </c>
      <c r="T316" s="65" t="s">
        <v>791</v>
      </c>
      <c r="U316" s="40">
        <v>1</v>
      </c>
      <c r="V316" s="40">
        <v>1.2</v>
      </c>
      <c r="W316" s="40" t="s">
        <v>97</v>
      </c>
      <c r="X316" s="65" t="s">
        <v>773</v>
      </c>
      <c r="Y316" s="415" t="s">
        <v>3117</v>
      </c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07"/>
    </row>
    <row r="317" spans="1:36" s="208" customFormat="1" ht="69.75">
      <c r="A317" s="33"/>
      <c r="B317" s="34"/>
      <c r="C317" s="591">
        <v>161</v>
      </c>
      <c r="D317" s="498">
        <v>3</v>
      </c>
      <c r="E317" s="454" t="s">
        <v>792</v>
      </c>
      <c r="F317" s="37">
        <v>10000</v>
      </c>
      <c r="G317" s="440">
        <v>0</v>
      </c>
      <c r="H317" s="70">
        <v>0</v>
      </c>
      <c r="I317" s="70">
        <v>0</v>
      </c>
      <c r="J317" s="70">
        <v>0</v>
      </c>
      <c r="K317" s="1098">
        <v>10000</v>
      </c>
      <c r="L317" s="70">
        <v>0</v>
      </c>
      <c r="M317" s="70">
        <v>0</v>
      </c>
      <c r="N317" s="70">
        <v>0</v>
      </c>
      <c r="O317" s="70">
        <v>0</v>
      </c>
      <c r="P317" s="70">
        <v>0</v>
      </c>
      <c r="Q317" s="70">
        <v>0</v>
      </c>
      <c r="R317" s="57" t="s">
        <v>477</v>
      </c>
      <c r="S317" s="57" t="s">
        <v>3380</v>
      </c>
      <c r="T317" s="65" t="s">
        <v>793</v>
      </c>
      <c r="U317" s="40">
        <v>1</v>
      </c>
      <c r="V317" s="40">
        <v>1.2</v>
      </c>
      <c r="W317" s="40" t="s">
        <v>97</v>
      </c>
      <c r="X317" s="65" t="s">
        <v>773</v>
      </c>
      <c r="Y317" s="415" t="s">
        <v>3117</v>
      </c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07"/>
    </row>
    <row r="318" spans="1:36" s="208" customFormat="1" ht="69.75">
      <c r="A318" s="33"/>
      <c r="B318" s="34"/>
      <c r="C318" s="582">
        <v>162</v>
      </c>
      <c r="D318" s="498">
        <v>5</v>
      </c>
      <c r="E318" s="454" t="s">
        <v>794</v>
      </c>
      <c r="F318" s="37">
        <v>10000</v>
      </c>
      <c r="G318" s="440">
        <v>0</v>
      </c>
      <c r="H318" s="70">
        <v>0</v>
      </c>
      <c r="I318" s="70">
        <v>0</v>
      </c>
      <c r="J318" s="70">
        <v>0</v>
      </c>
      <c r="K318" s="1098">
        <v>10000</v>
      </c>
      <c r="L318" s="70">
        <v>0</v>
      </c>
      <c r="M318" s="70">
        <v>0</v>
      </c>
      <c r="N318" s="70">
        <v>0</v>
      </c>
      <c r="O318" s="70">
        <v>0</v>
      </c>
      <c r="P318" s="70">
        <v>0</v>
      </c>
      <c r="Q318" s="70">
        <v>0</v>
      </c>
      <c r="R318" s="57" t="s">
        <v>477</v>
      </c>
      <c r="S318" s="57" t="s">
        <v>795</v>
      </c>
      <c r="T318" s="65" t="s">
        <v>796</v>
      </c>
      <c r="U318" s="40">
        <v>1</v>
      </c>
      <c r="V318" s="40">
        <v>1.2</v>
      </c>
      <c r="W318" s="40" t="s">
        <v>97</v>
      </c>
      <c r="X318" s="65" t="s">
        <v>773</v>
      </c>
      <c r="Y318" s="415" t="s">
        <v>3117</v>
      </c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07"/>
    </row>
    <row r="319" spans="1:36" s="208" customFormat="1" ht="69.75">
      <c r="A319" s="33"/>
      <c r="B319" s="34"/>
      <c r="C319" s="591">
        <v>163</v>
      </c>
      <c r="D319" s="498">
        <v>6</v>
      </c>
      <c r="E319" s="454" t="s">
        <v>797</v>
      </c>
      <c r="F319" s="37">
        <v>35000</v>
      </c>
      <c r="G319" s="440">
        <v>0</v>
      </c>
      <c r="H319" s="70">
        <v>0</v>
      </c>
      <c r="I319" s="70">
        <v>0</v>
      </c>
      <c r="J319" s="70">
        <v>0</v>
      </c>
      <c r="K319" s="1098">
        <v>35000</v>
      </c>
      <c r="L319" s="70">
        <v>0</v>
      </c>
      <c r="M319" s="70">
        <v>0</v>
      </c>
      <c r="N319" s="70">
        <v>0</v>
      </c>
      <c r="O319" s="70">
        <v>0</v>
      </c>
      <c r="P319" s="70">
        <v>0</v>
      </c>
      <c r="Q319" s="70">
        <v>0</v>
      </c>
      <c r="R319" s="57" t="s">
        <v>477</v>
      </c>
      <c r="S319" s="57" t="s">
        <v>3379</v>
      </c>
      <c r="T319" s="65" t="s">
        <v>793</v>
      </c>
      <c r="U319" s="40">
        <v>1</v>
      </c>
      <c r="V319" s="40">
        <v>1.2</v>
      </c>
      <c r="W319" s="40" t="s">
        <v>97</v>
      </c>
      <c r="X319" s="65" t="s">
        <v>773</v>
      </c>
      <c r="Y319" s="415" t="s">
        <v>3117</v>
      </c>
      <c r="Z319" s="207"/>
      <c r="AA319" s="207"/>
      <c r="AB319" s="207"/>
      <c r="AC319" s="207"/>
      <c r="AD319" s="207"/>
      <c r="AE319" s="207"/>
      <c r="AF319" s="207"/>
      <c r="AG319" s="207"/>
      <c r="AH319" s="207"/>
      <c r="AI319" s="207"/>
      <c r="AJ319" s="207"/>
    </row>
    <row r="320" spans="1:36" s="208" customFormat="1" ht="69.75">
      <c r="A320" s="33"/>
      <c r="B320" s="34"/>
      <c r="C320" s="582">
        <v>164</v>
      </c>
      <c r="D320" s="498">
        <v>7</v>
      </c>
      <c r="E320" s="454" t="s">
        <v>798</v>
      </c>
      <c r="F320" s="37">
        <v>10000</v>
      </c>
      <c r="G320" s="440">
        <v>0</v>
      </c>
      <c r="H320" s="70">
        <v>0</v>
      </c>
      <c r="I320" s="70">
        <v>0</v>
      </c>
      <c r="J320" s="70">
        <v>0</v>
      </c>
      <c r="K320" s="1098">
        <v>10000</v>
      </c>
      <c r="L320" s="70">
        <v>0</v>
      </c>
      <c r="M320" s="70">
        <v>0</v>
      </c>
      <c r="N320" s="70">
        <v>0</v>
      </c>
      <c r="O320" s="70">
        <v>0</v>
      </c>
      <c r="P320" s="70">
        <v>0</v>
      </c>
      <c r="Q320" s="70">
        <v>0</v>
      </c>
      <c r="R320" s="57" t="s">
        <v>477</v>
      </c>
      <c r="S320" s="57" t="s">
        <v>799</v>
      </c>
      <c r="T320" s="65" t="s">
        <v>800</v>
      </c>
      <c r="U320" s="40">
        <v>1</v>
      </c>
      <c r="V320" s="40">
        <v>1.2</v>
      </c>
      <c r="W320" s="40" t="s">
        <v>97</v>
      </c>
      <c r="X320" s="65" t="s">
        <v>773</v>
      </c>
      <c r="Y320" s="415" t="s">
        <v>3117</v>
      </c>
      <c r="Z320" s="207"/>
      <c r="AA320" s="207"/>
      <c r="AB320" s="207"/>
      <c r="AC320" s="207"/>
      <c r="AD320" s="207"/>
      <c r="AE320" s="207"/>
      <c r="AF320" s="207"/>
      <c r="AG320" s="207"/>
      <c r="AH320" s="207"/>
      <c r="AI320" s="207"/>
      <c r="AJ320" s="207"/>
    </row>
    <row r="321" spans="1:36" s="208" customFormat="1" ht="69.75">
      <c r="A321" s="33"/>
      <c r="B321" s="34"/>
      <c r="C321" s="591">
        <v>165</v>
      </c>
      <c r="D321" s="490">
        <v>1</v>
      </c>
      <c r="E321" s="533" t="s">
        <v>3169</v>
      </c>
      <c r="F321" s="1572">
        <v>0</v>
      </c>
      <c r="G321" s="71">
        <v>499200</v>
      </c>
      <c r="H321" s="121">
        <v>0</v>
      </c>
      <c r="I321" s="121">
        <v>0</v>
      </c>
      <c r="J321" s="121">
        <v>0</v>
      </c>
      <c r="K321" s="110">
        <v>499200</v>
      </c>
      <c r="L321" s="122">
        <v>0</v>
      </c>
      <c r="M321" s="122">
        <v>0</v>
      </c>
      <c r="N321" s="122">
        <v>0</v>
      </c>
      <c r="O321" s="122">
        <v>0</v>
      </c>
      <c r="P321" s="121">
        <v>0</v>
      </c>
      <c r="Q321" s="121">
        <v>0</v>
      </c>
      <c r="R321" s="154" t="s">
        <v>1432</v>
      </c>
      <c r="S321" s="702" t="s">
        <v>3378</v>
      </c>
      <c r="T321" s="702" t="s">
        <v>1433</v>
      </c>
      <c r="U321" s="40">
        <v>1</v>
      </c>
      <c r="V321" s="40">
        <v>1.2</v>
      </c>
      <c r="W321" s="40" t="s">
        <v>97</v>
      </c>
      <c r="X321" s="57" t="s">
        <v>180</v>
      </c>
      <c r="Y321" s="239" t="s">
        <v>1434</v>
      </c>
      <c r="AA321" s="74"/>
      <c r="AB321" s="207"/>
      <c r="AC321" s="207"/>
      <c r="AD321" s="207"/>
      <c r="AE321" s="207"/>
      <c r="AF321" s="207"/>
      <c r="AG321" s="207"/>
      <c r="AH321" s="207"/>
      <c r="AI321" s="207"/>
      <c r="AJ321" s="207"/>
    </row>
    <row r="322" spans="1:36" s="208" customFormat="1" ht="46.5">
      <c r="A322" s="33"/>
      <c r="B322" s="34"/>
      <c r="C322" s="582">
        <v>166</v>
      </c>
      <c r="D322" s="490">
        <v>2</v>
      </c>
      <c r="E322" s="533" t="s">
        <v>1435</v>
      </c>
      <c r="F322" s="1572">
        <v>0</v>
      </c>
      <c r="G322" s="71">
        <v>399600</v>
      </c>
      <c r="H322" s="121">
        <v>0</v>
      </c>
      <c r="I322" s="121">
        <v>0</v>
      </c>
      <c r="J322" s="121">
        <v>0</v>
      </c>
      <c r="K322" s="110">
        <v>399600</v>
      </c>
      <c r="L322" s="122">
        <v>0</v>
      </c>
      <c r="M322" s="122">
        <v>0</v>
      </c>
      <c r="N322" s="122">
        <v>0</v>
      </c>
      <c r="O322" s="122">
        <v>0</v>
      </c>
      <c r="P322" s="121">
        <v>0</v>
      </c>
      <c r="Q322" s="121">
        <v>0</v>
      </c>
      <c r="R322" s="154" t="s">
        <v>1432</v>
      </c>
      <c r="S322" s="702" t="s">
        <v>1436</v>
      </c>
      <c r="T322" s="40" t="s">
        <v>1437</v>
      </c>
      <c r="U322" s="40">
        <v>1</v>
      </c>
      <c r="V322" s="40">
        <v>1.2</v>
      </c>
      <c r="W322" s="40" t="s">
        <v>97</v>
      </c>
      <c r="X322" s="57" t="s">
        <v>180</v>
      </c>
      <c r="Y322" s="239" t="s">
        <v>1434</v>
      </c>
      <c r="AA322" s="74"/>
      <c r="AB322" s="207"/>
      <c r="AC322" s="207"/>
      <c r="AD322" s="207"/>
      <c r="AE322" s="207"/>
      <c r="AF322" s="207"/>
      <c r="AG322" s="207"/>
      <c r="AH322" s="207"/>
      <c r="AI322" s="207"/>
      <c r="AJ322" s="207"/>
    </row>
    <row r="323" spans="1:36" s="208" customFormat="1" ht="46.5">
      <c r="A323" s="33"/>
      <c r="B323" s="34"/>
      <c r="C323" s="591">
        <v>167</v>
      </c>
      <c r="D323" s="490">
        <v>3</v>
      </c>
      <c r="E323" s="533" t="s">
        <v>1438</v>
      </c>
      <c r="F323" s="1572">
        <v>0</v>
      </c>
      <c r="G323" s="71">
        <v>392800</v>
      </c>
      <c r="H323" s="121">
        <v>0</v>
      </c>
      <c r="I323" s="121">
        <v>0</v>
      </c>
      <c r="J323" s="121">
        <v>0</v>
      </c>
      <c r="K323" s="110">
        <v>392800</v>
      </c>
      <c r="L323" s="122">
        <v>0</v>
      </c>
      <c r="M323" s="122">
        <v>0</v>
      </c>
      <c r="N323" s="122">
        <v>0</v>
      </c>
      <c r="O323" s="122">
        <v>0</v>
      </c>
      <c r="P323" s="121">
        <v>0</v>
      </c>
      <c r="Q323" s="121">
        <v>0</v>
      </c>
      <c r="R323" s="154" t="s">
        <v>1432</v>
      </c>
      <c r="S323" s="702" t="s">
        <v>1439</v>
      </c>
      <c r="T323" s="40" t="s">
        <v>1440</v>
      </c>
      <c r="U323" s="40">
        <v>1</v>
      </c>
      <c r="V323" s="40">
        <v>1.2</v>
      </c>
      <c r="W323" s="40" t="s">
        <v>97</v>
      </c>
      <c r="X323" s="57" t="s">
        <v>180</v>
      </c>
      <c r="Y323" s="239" t="s">
        <v>1434</v>
      </c>
      <c r="AA323" s="74"/>
      <c r="AB323" s="207"/>
      <c r="AC323" s="207"/>
      <c r="AD323" s="207"/>
      <c r="AE323" s="207"/>
      <c r="AF323" s="207"/>
      <c r="AG323" s="207"/>
      <c r="AH323" s="207"/>
      <c r="AI323" s="207"/>
      <c r="AJ323" s="207"/>
    </row>
    <row r="324" spans="1:36" s="208" customFormat="1">
      <c r="A324" s="33"/>
      <c r="B324" s="34"/>
      <c r="C324" s="582">
        <v>168</v>
      </c>
      <c r="D324" s="490">
        <v>4</v>
      </c>
      <c r="E324" s="533" t="s">
        <v>1441</v>
      </c>
      <c r="F324" s="1572">
        <v>0</v>
      </c>
      <c r="G324" s="71">
        <v>211500</v>
      </c>
      <c r="H324" s="121">
        <v>0</v>
      </c>
      <c r="I324" s="121">
        <v>0</v>
      </c>
      <c r="J324" s="121">
        <v>0</v>
      </c>
      <c r="K324" s="110">
        <v>211500</v>
      </c>
      <c r="L324" s="122">
        <v>0</v>
      </c>
      <c r="M324" s="122">
        <v>0</v>
      </c>
      <c r="N324" s="122">
        <v>0</v>
      </c>
      <c r="O324" s="122">
        <v>0</v>
      </c>
      <c r="P324" s="121">
        <v>0</v>
      </c>
      <c r="Q324" s="121">
        <v>0</v>
      </c>
      <c r="R324" s="154" t="s">
        <v>1432</v>
      </c>
      <c r="S324" s="702" t="s">
        <v>1439</v>
      </c>
      <c r="T324" s="40" t="s">
        <v>1440</v>
      </c>
      <c r="U324" s="40">
        <v>1</v>
      </c>
      <c r="V324" s="40">
        <v>1.2</v>
      </c>
      <c r="W324" s="40" t="s">
        <v>97</v>
      </c>
      <c r="X324" s="57" t="s">
        <v>180</v>
      </c>
      <c r="Y324" s="239" t="s">
        <v>1434</v>
      </c>
      <c r="AA324" s="74"/>
      <c r="AB324" s="207"/>
      <c r="AC324" s="207"/>
      <c r="AD324" s="207"/>
      <c r="AE324" s="207"/>
      <c r="AF324" s="207"/>
      <c r="AG324" s="207"/>
      <c r="AH324" s="207"/>
      <c r="AI324" s="207"/>
      <c r="AJ324" s="207"/>
    </row>
    <row r="325" spans="1:36" s="208" customFormat="1" ht="46.5">
      <c r="A325" s="33"/>
      <c r="B325" s="34"/>
      <c r="C325" s="582"/>
      <c r="D325" s="490"/>
      <c r="E325" s="533" t="s">
        <v>1442</v>
      </c>
      <c r="F325" s="1572">
        <v>0</v>
      </c>
      <c r="G325" s="71">
        <v>478400</v>
      </c>
      <c r="H325" s="121">
        <v>0</v>
      </c>
      <c r="I325" s="121">
        <v>0</v>
      </c>
      <c r="J325" s="121">
        <v>0</v>
      </c>
      <c r="K325" s="110">
        <v>478400</v>
      </c>
      <c r="L325" s="122">
        <v>0</v>
      </c>
      <c r="M325" s="122">
        <v>0</v>
      </c>
      <c r="N325" s="122">
        <v>0</v>
      </c>
      <c r="O325" s="122">
        <v>0</v>
      </c>
      <c r="P325" s="121">
        <v>0</v>
      </c>
      <c r="Q325" s="121">
        <v>0</v>
      </c>
      <c r="R325" s="154" t="s">
        <v>1432</v>
      </c>
      <c r="S325" s="702" t="s">
        <v>1443</v>
      </c>
      <c r="T325" s="40" t="s">
        <v>1444</v>
      </c>
      <c r="U325" s="40">
        <v>1</v>
      </c>
      <c r="V325" s="40">
        <v>1.2</v>
      </c>
      <c r="W325" s="40" t="s">
        <v>97</v>
      </c>
      <c r="X325" s="57" t="s">
        <v>180</v>
      </c>
      <c r="Y325" s="239" t="s">
        <v>1434</v>
      </c>
      <c r="AA325" s="74"/>
      <c r="AB325" s="207"/>
      <c r="AC325" s="207"/>
      <c r="AD325" s="207"/>
      <c r="AE325" s="207"/>
      <c r="AF325" s="207"/>
      <c r="AG325" s="207"/>
      <c r="AH325" s="207"/>
      <c r="AI325" s="207"/>
      <c r="AJ325" s="207"/>
    </row>
    <row r="326" spans="1:36" s="208" customFormat="1" ht="46.5">
      <c r="A326" s="33"/>
      <c r="B326" s="34"/>
      <c r="C326" s="582"/>
      <c r="D326" s="490"/>
      <c r="E326" s="533" t="s">
        <v>1445</v>
      </c>
      <c r="F326" s="1572">
        <v>0</v>
      </c>
      <c r="G326" s="71">
        <v>635300</v>
      </c>
      <c r="H326" s="121">
        <v>0</v>
      </c>
      <c r="I326" s="121">
        <v>0</v>
      </c>
      <c r="J326" s="121">
        <v>0</v>
      </c>
      <c r="K326" s="110">
        <v>635300</v>
      </c>
      <c r="L326" s="122">
        <v>0</v>
      </c>
      <c r="M326" s="122">
        <v>0</v>
      </c>
      <c r="N326" s="122">
        <v>0</v>
      </c>
      <c r="O326" s="122">
        <v>0</v>
      </c>
      <c r="P326" s="121">
        <v>0</v>
      </c>
      <c r="Q326" s="121">
        <v>0</v>
      </c>
      <c r="R326" s="154" t="s">
        <v>1432</v>
      </c>
      <c r="S326" s="702" t="s">
        <v>1446</v>
      </c>
      <c r="T326" s="40" t="s">
        <v>1444</v>
      </c>
      <c r="U326" s="40">
        <v>1</v>
      </c>
      <c r="V326" s="40">
        <v>1.2</v>
      </c>
      <c r="W326" s="40" t="s">
        <v>97</v>
      </c>
      <c r="X326" s="57" t="s">
        <v>180</v>
      </c>
      <c r="Y326" s="239" t="s">
        <v>1434</v>
      </c>
      <c r="AA326" s="74"/>
      <c r="AB326" s="207"/>
      <c r="AC326" s="207"/>
      <c r="AD326" s="207"/>
      <c r="AE326" s="207"/>
      <c r="AF326" s="207"/>
      <c r="AG326" s="207"/>
      <c r="AH326" s="207"/>
      <c r="AI326" s="207"/>
      <c r="AJ326" s="207"/>
    </row>
    <row r="327" spans="1:36" s="208" customFormat="1" ht="46.5">
      <c r="A327" s="33"/>
      <c r="B327" s="34"/>
      <c r="C327" s="582"/>
      <c r="D327" s="490"/>
      <c r="E327" s="533" t="s">
        <v>1447</v>
      </c>
      <c r="F327" s="1572">
        <v>0</v>
      </c>
      <c r="G327" s="71">
        <v>463800</v>
      </c>
      <c r="H327" s="121">
        <v>0</v>
      </c>
      <c r="I327" s="121">
        <v>0</v>
      </c>
      <c r="J327" s="121">
        <v>0</v>
      </c>
      <c r="K327" s="110">
        <v>463800</v>
      </c>
      <c r="L327" s="122">
        <v>0</v>
      </c>
      <c r="M327" s="122">
        <v>0</v>
      </c>
      <c r="N327" s="122">
        <v>0</v>
      </c>
      <c r="O327" s="122">
        <v>0</v>
      </c>
      <c r="P327" s="121">
        <v>0</v>
      </c>
      <c r="Q327" s="121">
        <v>0</v>
      </c>
      <c r="R327" s="154" t="s">
        <v>1432</v>
      </c>
      <c r="S327" s="702" t="s">
        <v>1439</v>
      </c>
      <c r="T327" s="40" t="s">
        <v>1440</v>
      </c>
      <c r="U327" s="40">
        <v>1</v>
      </c>
      <c r="V327" s="40">
        <v>1.2</v>
      </c>
      <c r="W327" s="40" t="s">
        <v>97</v>
      </c>
      <c r="X327" s="57" t="s">
        <v>180</v>
      </c>
      <c r="Y327" s="239" t="s">
        <v>1434</v>
      </c>
      <c r="AA327" s="74"/>
      <c r="AB327" s="207"/>
      <c r="AC327" s="207"/>
      <c r="AD327" s="207"/>
      <c r="AE327" s="207"/>
      <c r="AF327" s="207"/>
      <c r="AG327" s="207"/>
      <c r="AH327" s="207"/>
      <c r="AI327" s="207"/>
      <c r="AJ327" s="207"/>
    </row>
    <row r="328" spans="1:36" s="208" customFormat="1" ht="46.5">
      <c r="A328" s="33"/>
      <c r="B328" s="34"/>
      <c r="C328" s="582"/>
      <c r="D328" s="490"/>
      <c r="E328" s="533" t="s">
        <v>3888</v>
      </c>
      <c r="F328" s="1572">
        <v>0</v>
      </c>
      <c r="G328" s="71">
        <v>397200</v>
      </c>
      <c r="H328" s="121">
        <v>0</v>
      </c>
      <c r="I328" s="121">
        <v>0</v>
      </c>
      <c r="J328" s="121">
        <v>0</v>
      </c>
      <c r="K328" s="110">
        <v>397200</v>
      </c>
      <c r="L328" s="122">
        <v>0</v>
      </c>
      <c r="M328" s="122">
        <v>0</v>
      </c>
      <c r="N328" s="122">
        <v>0</v>
      </c>
      <c r="O328" s="122">
        <v>0</v>
      </c>
      <c r="P328" s="121">
        <v>0</v>
      </c>
      <c r="Q328" s="121">
        <v>0</v>
      </c>
      <c r="R328" s="154" t="s">
        <v>1432</v>
      </c>
      <c r="S328" s="702" t="s">
        <v>1448</v>
      </c>
      <c r="T328" s="40" t="s">
        <v>1449</v>
      </c>
      <c r="U328" s="40">
        <v>1</v>
      </c>
      <c r="V328" s="40">
        <v>1.2</v>
      </c>
      <c r="W328" s="40" t="s">
        <v>97</v>
      </c>
      <c r="X328" s="57" t="s">
        <v>180</v>
      </c>
      <c r="Y328" s="239" t="s">
        <v>1434</v>
      </c>
      <c r="AA328" s="74"/>
      <c r="AB328" s="207"/>
      <c r="AC328" s="207"/>
      <c r="AD328" s="207"/>
      <c r="AE328" s="207"/>
      <c r="AF328" s="207"/>
      <c r="AG328" s="207"/>
      <c r="AH328" s="207"/>
      <c r="AI328" s="207"/>
      <c r="AJ328" s="207"/>
    </row>
    <row r="329" spans="1:36" s="208" customFormat="1" ht="46.5">
      <c r="A329" s="33"/>
      <c r="B329" s="34"/>
      <c r="C329" s="582"/>
      <c r="D329" s="490"/>
      <c r="E329" s="533" t="s">
        <v>3889</v>
      </c>
      <c r="F329" s="1572">
        <v>0</v>
      </c>
      <c r="G329" s="71">
        <v>436200</v>
      </c>
      <c r="H329" s="121">
        <v>0</v>
      </c>
      <c r="I329" s="121">
        <v>0</v>
      </c>
      <c r="J329" s="121">
        <v>0</v>
      </c>
      <c r="K329" s="110">
        <v>436200</v>
      </c>
      <c r="L329" s="122">
        <v>0</v>
      </c>
      <c r="M329" s="122">
        <v>0</v>
      </c>
      <c r="N329" s="122">
        <v>0</v>
      </c>
      <c r="O329" s="122">
        <v>0</v>
      </c>
      <c r="P329" s="121">
        <v>0</v>
      </c>
      <c r="Q329" s="121">
        <v>0</v>
      </c>
      <c r="R329" s="154" t="s">
        <v>1432</v>
      </c>
      <c r="S329" s="702" t="s">
        <v>1450</v>
      </c>
      <c r="T329" s="40" t="s">
        <v>1451</v>
      </c>
      <c r="U329" s="40">
        <v>1</v>
      </c>
      <c r="V329" s="40">
        <v>1.2</v>
      </c>
      <c r="W329" s="40" t="s">
        <v>97</v>
      </c>
      <c r="X329" s="57" t="s">
        <v>180</v>
      </c>
      <c r="Y329" s="239" t="s">
        <v>1434</v>
      </c>
      <c r="AA329" s="74"/>
      <c r="AB329" s="207"/>
      <c r="AC329" s="207"/>
      <c r="AD329" s="207"/>
      <c r="AE329" s="207"/>
      <c r="AF329" s="207"/>
      <c r="AG329" s="207"/>
      <c r="AH329" s="207"/>
      <c r="AI329" s="207"/>
      <c r="AJ329" s="207"/>
    </row>
    <row r="330" spans="1:36" s="208" customFormat="1">
      <c r="A330" s="33"/>
      <c r="B330" s="34"/>
      <c r="C330" s="582"/>
      <c r="D330" s="490"/>
      <c r="E330" s="533" t="s">
        <v>1452</v>
      </c>
      <c r="F330" s="1572">
        <v>0</v>
      </c>
      <c r="G330" s="71">
        <v>418200</v>
      </c>
      <c r="H330" s="121">
        <v>0</v>
      </c>
      <c r="I330" s="121">
        <v>0</v>
      </c>
      <c r="J330" s="121">
        <v>0</v>
      </c>
      <c r="K330" s="110">
        <v>418200</v>
      </c>
      <c r="L330" s="122">
        <v>0</v>
      </c>
      <c r="M330" s="122">
        <v>0</v>
      </c>
      <c r="N330" s="122">
        <v>0</v>
      </c>
      <c r="O330" s="122">
        <v>0</v>
      </c>
      <c r="P330" s="121">
        <v>0</v>
      </c>
      <c r="Q330" s="121">
        <v>0</v>
      </c>
      <c r="R330" s="154" t="s">
        <v>1432</v>
      </c>
      <c r="S330" s="702" t="s">
        <v>1453</v>
      </c>
      <c r="T330" s="40" t="s">
        <v>1454</v>
      </c>
      <c r="U330" s="40">
        <v>1</v>
      </c>
      <c r="V330" s="40">
        <v>1.2</v>
      </c>
      <c r="W330" s="40" t="s">
        <v>97</v>
      </c>
      <c r="X330" s="57" t="s">
        <v>180</v>
      </c>
      <c r="Y330" s="239" t="s">
        <v>1434</v>
      </c>
      <c r="AA330" s="74"/>
      <c r="AB330" s="207"/>
      <c r="AC330" s="207"/>
      <c r="AD330" s="207"/>
      <c r="AE330" s="207"/>
      <c r="AF330" s="207"/>
      <c r="AG330" s="207"/>
      <c r="AH330" s="207"/>
      <c r="AI330" s="207"/>
      <c r="AJ330" s="207"/>
    </row>
    <row r="331" spans="1:36" s="208" customFormat="1" ht="46.5">
      <c r="A331" s="33"/>
      <c r="B331" s="34"/>
      <c r="C331" s="582"/>
      <c r="D331" s="490"/>
      <c r="E331" s="533" t="s">
        <v>1455</v>
      </c>
      <c r="F331" s="1572">
        <v>0</v>
      </c>
      <c r="G331" s="71">
        <v>482400</v>
      </c>
      <c r="H331" s="121">
        <v>0</v>
      </c>
      <c r="I331" s="121">
        <v>0</v>
      </c>
      <c r="J331" s="121">
        <v>0</v>
      </c>
      <c r="K331" s="110">
        <v>482400</v>
      </c>
      <c r="L331" s="122">
        <v>0</v>
      </c>
      <c r="M331" s="122">
        <v>0</v>
      </c>
      <c r="N331" s="122">
        <v>0</v>
      </c>
      <c r="O331" s="122">
        <v>0</v>
      </c>
      <c r="P331" s="121">
        <v>0</v>
      </c>
      <c r="Q331" s="121">
        <v>0</v>
      </c>
      <c r="R331" s="154" t="s">
        <v>1432</v>
      </c>
      <c r="S331" s="702" t="s">
        <v>1456</v>
      </c>
      <c r="T331" s="40" t="s">
        <v>1457</v>
      </c>
      <c r="U331" s="40">
        <v>1</v>
      </c>
      <c r="V331" s="40">
        <v>1.2</v>
      </c>
      <c r="W331" s="40" t="s">
        <v>97</v>
      </c>
      <c r="X331" s="57" t="s">
        <v>180</v>
      </c>
      <c r="Y331" s="239" t="s">
        <v>1434</v>
      </c>
      <c r="AA331" s="74"/>
      <c r="AB331" s="207"/>
      <c r="AC331" s="207"/>
      <c r="AD331" s="207"/>
      <c r="AE331" s="207"/>
      <c r="AF331" s="207"/>
      <c r="AG331" s="207"/>
      <c r="AH331" s="207"/>
      <c r="AI331" s="207"/>
      <c r="AJ331" s="207"/>
    </row>
    <row r="332" spans="1:36" s="208" customFormat="1" ht="46.5">
      <c r="A332" s="33"/>
      <c r="B332" s="34"/>
      <c r="C332" s="582"/>
      <c r="D332" s="490"/>
      <c r="E332" s="533" t="s">
        <v>3890</v>
      </c>
      <c r="F332" s="1572">
        <v>0</v>
      </c>
      <c r="G332" s="71">
        <v>410000</v>
      </c>
      <c r="H332" s="121">
        <v>0</v>
      </c>
      <c r="I332" s="121">
        <v>0</v>
      </c>
      <c r="J332" s="121">
        <v>0</v>
      </c>
      <c r="K332" s="110">
        <v>410000</v>
      </c>
      <c r="L332" s="122">
        <v>0</v>
      </c>
      <c r="M332" s="122">
        <v>0</v>
      </c>
      <c r="N332" s="122">
        <v>0</v>
      </c>
      <c r="O332" s="122">
        <v>0</v>
      </c>
      <c r="P332" s="121">
        <v>0</v>
      </c>
      <c r="Q332" s="121">
        <v>0</v>
      </c>
      <c r="R332" s="154" t="s">
        <v>1432</v>
      </c>
      <c r="S332" s="702" t="s">
        <v>1458</v>
      </c>
      <c r="T332" s="40" t="s">
        <v>1459</v>
      </c>
      <c r="U332" s="40">
        <v>1</v>
      </c>
      <c r="V332" s="40">
        <v>1.2</v>
      </c>
      <c r="W332" s="40" t="s">
        <v>97</v>
      </c>
      <c r="X332" s="57" t="s">
        <v>180</v>
      </c>
      <c r="Y332" s="239" t="s">
        <v>1434</v>
      </c>
      <c r="AA332" s="74"/>
      <c r="AB332" s="207"/>
      <c r="AC332" s="207"/>
      <c r="AD332" s="207"/>
      <c r="AE332" s="207"/>
      <c r="AF332" s="207"/>
      <c r="AG332" s="207"/>
      <c r="AH332" s="207"/>
      <c r="AI332" s="207"/>
      <c r="AJ332" s="207"/>
    </row>
    <row r="333" spans="1:36" s="208" customFormat="1" ht="69.75">
      <c r="A333" s="33"/>
      <c r="B333" s="34"/>
      <c r="C333" s="582">
        <v>169</v>
      </c>
      <c r="D333" s="490">
        <v>5</v>
      </c>
      <c r="E333" s="533" t="s">
        <v>1460</v>
      </c>
      <c r="F333" s="1572">
        <v>0</v>
      </c>
      <c r="G333" s="71">
        <v>516000</v>
      </c>
      <c r="H333" s="121">
        <v>0</v>
      </c>
      <c r="I333" s="121">
        <v>0</v>
      </c>
      <c r="J333" s="121">
        <v>0</v>
      </c>
      <c r="K333" s="110">
        <v>516000</v>
      </c>
      <c r="L333" s="122">
        <v>0</v>
      </c>
      <c r="M333" s="122">
        <v>0</v>
      </c>
      <c r="N333" s="122">
        <v>0</v>
      </c>
      <c r="O333" s="122">
        <v>0</v>
      </c>
      <c r="P333" s="121">
        <v>0</v>
      </c>
      <c r="Q333" s="121">
        <v>0</v>
      </c>
      <c r="R333" s="154" t="s">
        <v>1432</v>
      </c>
      <c r="S333" s="702" t="s">
        <v>3376</v>
      </c>
      <c r="T333" s="40" t="s">
        <v>1462</v>
      </c>
      <c r="U333" s="40">
        <v>1</v>
      </c>
      <c r="V333" s="40">
        <v>1.2</v>
      </c>
      <c r="W333" s="40" t="s">
        <v>97</v>
      </c>
      <c r="X333" s="57" t="s">
        <v>180</v>
      </c>
      <c r="Y333" s="239" t="s">
        <v>1434</v>
      </c>
      <c r="AA333" s="74"/>
      <c r="AB333" s="207"/>
      <c r="AC333" s="207"/>
      <c r="AD333" s="207"/>
      <c r="AE333" s="207"/>
      <c r="AF333" s="207"/>
      <c r="AG333" s="207"/>
      <c r="AH333" s="207"/>
      <c r="AI333" s="207"/>
      <c r="AJ333" s="207"/>
    </row>
    <row r="334" spans="1:36" s="208" customFormat="1" ht="69.75">
      <c r="A334" s="33"/>
      <c r="B334" s="34"/>
      <c r="C334" s="582">
        <v>170</v>
      </c>
      <c r="D334" s="490">
        <v>6</v>
      </c>
      <c r="E334" s="533" t="s">
        <v>1463</v>
      </c>
      <c r="F334" s="1572">
        <v>0</v>
      </c>
      <c r="G334" s="71">
        <v>209500</v>
      </c>
      <c r="H334" s="121">
        <v>0</v>
      </c>
      <c r="I334" s="121">
        <v>0</v>
      </c>
      <c r="J334" s="121">
        <v>0</v>
      </c>
      <c r="K334" s="110">
        <v>209500</v>
      </c>
      <c r="L334" s="122">
        <v>0</v>
      </c>
      <c r="M334" s="122">
        <v>0</v>
      </c>
      <c r="N334" s="122">
        <v>0</v>
      </c>
      <c r="O334" s="122">
        <v>0</v>
      </c>
      <c r="P334" s="121">
        <v>0</v>
      </c>
      <c r="Q334" s="121">
        <v>0</v>
      </c>
      <c r="R334" s="154" t="s">
        <v>1432</v>
      </c>
      <c r="S334" s="702" t="s">
        <v>1448</v>
      </c>
      <c r="T334" s="40" t="s">
        <v>1449</v>
      </c>
      <c r="U334" s="40">
        <v>1</v>
      </c>
      <c r="V334" s="40">
        <v>1.2</v>
      </c>
      <c r="W334" s="40" t="s">
        <v>97</v>
      </c>
      <c r="X334" s="57" t="s">
        <v>180</v>
      </c>
      <c r="Y334" s="239" t="s">
        <v>1434</v>
      </c>
      <c r="AA334" s="74"/>
      <c r="AB334" s="207"/>
      <c r="AC334" s="207"/>
      <c r="AD334" s="207"/>
      <c r="AE334" s="207"/>
      <c r="AF334" s="207"/>
      <c r="AG334" s="207"/>
      <c r="AH334" s="207"/>
      <c r="AI334" s="207"/>
      <c r="AJ334" s="207"/>
    </row>
    <row r="335" spans="1:36" s="208" customFormat="1" ht="46.5">
      <c r="A335" s="33"/>
      <c r="B335" s="34"/>
      <c r="C335" s="41"/>
      <c r="D335" s="490"/>
      <c r="E335" s="533" t="s">
        <v>1464</v>
      </c>
      <c r="F335" s="1572">
        <v>0</v>
      </c>
      <c r="G335" s="71">
        <v>427400</v>
      </c>
      <c r="H335" s="121">
        <v>0</v>
      </c>
      <c r="I335" s="121">
        <v>0</v>
      </c>
      <c r="J335" s="121">
        <v>0</v>
      </c>
      <c r="K335" s="110">
        <v>427400</v>
      </c>
      <c r="L335" s="122">
        <v>0</v>
      </c>
      <c r="M335" s="122">
        <v>0</v>
      </c>
      <c r="N335" s="122">
        <v>0</v>
      </c>
      <c r="O335" s="122">
        <v>0</v>
      </c>
      <c r="P335" s="121">
        <v>0</v>
      </c>
      <c r="Q335" s="121">
        <v>0</v>
      </c>
      <c r="R335" s="154" t="s">
        <v>1432</v>
      </c>
      <c r="S335" s="702" t="s">
        <v>1448</v>
      </c>
      <c r="T335" s="40" t="s">
        <v>1449</v>
      </c>
      <c r="U335" s="40">
        <v>1</v>
      </c>
      <c r="V335" s="40">
        <v>1.2</v>
      </c>
      <c r="W335" s="40" t="s">
        <v>97</v>
      </c>
      <c r="X335" s="57" t="s">
        <v>180</v>
      </c>
      <c r="Y335" s="239" t="s">
        <v>1434</v>
      </c>
      <c r="AA335" s="74"/>
      <c r="AB335" s="207"/>
      <c r="AC335" s="207"/>
      <c r="AD335" s="207"/>
      <c r="AE335" s="207"/>
      <c r="AF335" s="207"/>
      <c r="AG335" s="207"/>
      <c r="AH335" s="207"/>
      <c r="AI335" s="207"/>
      <c r="AJ335" s="207"/>
    </row>
    <row r="336" spans="1:36" s="208" customFormat="1" ht="69.75">
      <c r="A336" s="33"/>
      <c r="B336" s="34"/>
      <c r="C336" s="41"/>
      <c r="D336" s="490"/>
      <c r="E336" s="533" t="s">
        <v>1465</v>
      </c>
      <c r="F336" s="1572">
        <v>0</v>
      </c>
      <c r="G336" s="71">
        <v>445300</v>
      </c>
      <c r="H336" s="121">
        <v>0</v>
      </c>
      <c r="I336" s="121">
        <v>0</v>
      </c>
      <c r="J336" s="121">
        <v>0</v>
      </c>
      <c r="K336" s="110">
        <v>445300</v>
      </c>
      <c r="L336" s="122">
        <v>0</v>
      </c>
      <c r="M336" s="122">
        <v>0</v>
      </c>
      <c r="N336" s="122">
        <v>0</v>
      </c>
      <c r="O336" s="122">
        <v>0</v>
      </c>
      <c r="P336" s="121">
        <v>0</v>
      </c>
      <c r="Q336" s="121">
        <v>0</v>
      </c>
      <c r="R336" s="154" t="s">
        <v>1432</v>
      </c>
      <c r="S336" s="702" t="s">
        <v>3377</v>
      </c>
      <c r="T336" s="40" t="s">
        <v>1466</v>
      </c>
      <c r="U336" s="40">
        <v>1</v>
      </c>
      <c r="V336" s="40">
        <v>1.2</v>
      </c>
      <c r="W336" s="40" t="s">
        <v>97</v>
      </c>
      <c r="X336" s="57" t="s">
        <v>180</v>
      </c>
      <c r="Y336" s="239" t="s">
        <v>1434</v>
      </c>
      <c r="AA336" s="74"/>
      <c r="AB336" s="207"/>
      <c r="AC336" s="207"/>
      <c r="AD336" s="207"/>
      <c r="AE336" s="207"/>
      <c r="AF336" s="207"/>
      <c r="AG336" s="207"/>
      <c r="AH336" s="207"/>
      <c r="AI336" s="207"/>
      <c r="AJ336" s="207"/>
    </row>
    <row r="337" spans="1:36" s="208" customFormat="1" ht="69.75">
      <c r="A337" s="33"/>
      <c r="B337" s="34"/>
      <c r="C337" s="41"/>
      <c r="D337" s="490"/>
      <c r="E337" s="533" t="s">
        <v>1467</v>
      </c>
      <c r="F337" s="1572">
        <v>0</v>
      </c>
      <c r="G337" s="71">
        <v>516800</v>
      </c>
      <c r="H337" s="121">
        <v>0</v>
      </c>
      <c r="I337" s="121">
        <v>0</v>
      </c>
      <c r="J337" s="121">
        <v>0</v>
      </c>
      <c r="K337" s="110">
        <v>516800</v>
      </c>
      <c r="L337" s="122">
        <v>0</v>
      </c>
      <c r="M337" s="122">
        <v>0</v>
      </c>
      <c r="N337" s="122">
        <v>0</v>
      </c>
      <c r="O337" s="122">
        <v>0</v>
      </c>
      <c r="P337" s="121">
        <v>0</v>
      </c>
      <c r="Q337" s="121">
        <v>0</v>
      </c>
      <c r="R337" s="154" t="s">
        <v>1432</v>
      </c>
      <c r="S337" s="702" t="s">
        <v>1468</v>
      </c>
      <c r="T337" s="40" t="s">
        <v>1433</v>
      </c>
      <c r="U337" s="40">
        <v>1</v>
      </c>
      <c r="V337" s="40">
        <v>1.2</v>
      </c>
      <c r="W337" s="40" t="s">
        <v>97</v>
      </c>
      <c r="X337" s="57" t="s">
        <v>180</v>
      </c>
      <c r="Y337" s="239" t="s">
        <v>1434</v>
      </c>
      <c r="AA337" s="74"/>
      <c r="AB337" s="207"/>
      <c r="AC337" s="207"/>
      <c r="AD337" s="207"/>
      <c r="AE337" s="207"/>
      <c r="AF337" s="207"/>
      <c r="AG337" s="207"/>
      <c r="AH337" s="207"/>
      <c r="AI337" s="207"/>
      <c r="AJ337" s="207"/>
    </row>
    <row r="338" spans="1:36" s="208" customFormat="1" ht="46.5">
      <c r="A338" s="33"/>
      <c r="B338" s="34"/>
      <c r="C338" s="41"/>
      <c r="D338" s="490"/>
      <c r="E338" s="533" t="s">
        <v>1469</v>
      </c>
      <c r="F338" s="1572">
        <v>0</v>
      </c>
      <c r="G338" s="71">
        <v>429400</v>
      </c>
      <c r="H338" s="121">
        <v>0</v>
      </c>
      <c r="I338" s="121">
        <v>0</v>
      </c>
      <c r="J338" s="121">
        <v>0</v>
      </c>
      <c r="K338" s="110">
        <v>429400</v>
      </c>
      <c r="L338" s="122">
        <v>0</v>
      </c>
      <c r="M338" s="122">
        <v>0</v>
      </c>
      <c r="N338" s="122">
        <v>0</v>
      </c>
      <c r="O338" s="122">
        <v>0</v>
      </c>
      <c r="P338" s="121">
        <v>0</v>
      </c>
      <c r="Q338" s="121">
        <v>0</v>
      </c>
      <c r="R338" s="154" t="s">
        <v>1432</v>
      </c>
      <c r="S338" s="702" t="s">
        <v>1456</v>
      </c>
      <c r="T338" s="40" t="s">
        <v>1457</v>
      </c>
      <c r="U338" s="40">
        <v>1</v>
      </c>
      <c r="V338" s="40">
        <v>1.2</v>
      </c>
      <c r="W338" s="40" t="s">
        <v>97</v>
      </c>
      <c r="X338" s="57" t="s">
        <v>180</v>
      </c>
      <c r="Y338" s="239" t="s">
        <v>1434</v>
      </c>
      <c r="AA338" s="74"/>
      <c r="AB338" s="207"/>
      <c r="AC338" s="207"/>
      <c r="AD338" s="207"/>
      <c r="AE338" s="207"/>
      <c r="AF338" s="207"/>
      <c r="AG338" s="207"/>
      <c r="AH338" s="207"/>
      <c r="AI338" s="207"/>
      <c r="AJ338" s="207"/>
    </row>
    <row r="339" spans="1:36" s="208" customFormat="1" ht="46.5">
      <c r="A339" s="33"/>
      <c r="B339" s="34"/>
      <c r="C339" s="582">
        <v>171</v>
      </c>
      <c r="D339" s="490">
        <v>7</v>
      </c>
      <c r="E339" s="533" t="s">
        <v>1470</v>
      </c>
      <c r="F339" s="1572">
        <v>0</v>
      </c>
      <c r="G339" s="71">
        <v>369000</v>
      </c>
      <c r="H339" s="121">
        <v>0</v>
      </c>
      <c r="I339" s="121">
        <v>0</v>
      </c>
      <c r="J339" s="121">
        <v>0</v>
      </c>
      <c r="K339" s="110">
        <v>369000</v>
      </c>
      <c r="L339" s="122">
        <v>0</v>
      </c>
      <c r="M339" s="122">
        <v>0</v>
      </c>
      <c r="N339" s="122">
        <v>0</v>
      </c>
      <c r="O339" s="122">
        <v>0</v>
      </c>
      <c r="P339" s="121">
        <v>0</v>
      </c>
      <c r="Q339" s="121">
        <v>0</v>
      </c>
      <c r="R339" s="154" t="s">
        <v>1432</v>
      </c>
      <c r="S339" s="702" t="s">
        <v>1436</v>
      </c>
      <c r="T339" s="40" t="s">
        <v>1437</v>
      </c>
      <c r="U339" s="40">
        <v>1</v>
      </c>
      <c r="V339" s="40">
        <v>1.2</v>
      </c>
      <c r="W339" s="40" t="s">
        <v>97</v>
      </c>
      <c r="X339" s="57" t="s">
        <v>180</v>
      </c>
      <c r="Y339" s="239" t="s">
        <v>1434</v>
      </c>
      <c r="AA339" s="74"/>
      <c r="AB339" s="207"/>
      <c r="AC339" s="207"/>
      <c r="AD339" s="207"/>
      <c r="AE339" s="207"/>
      <c r="AF339" s="207"/>
      <c r="AG339" s="207"/>
      <c r="AH339" s="207"/>
      <c r="AI339" s="207"/>
      <c r="AJ339" s="207"/>
    </row>
    <row r="340" spans="1:36" s="208" customFormat="1" ht="46.5">
      <c r="A340" s="33"/>
      <c r="B340" s="34"/>
      <c r="C340" s="582">
        <v>172</v>
      </c>
      <c r="D340" s="490">
        <v>8</v>
      </c>
      <c r="E340" s="533" t="s">
        <v>1471</v>
      </c>
      <c r="F340" s="1572">
        <v>0</v>
      </c>
      <c r="G340" s="71">
        <v>428000</v>
      </c>
      <c r="H340" s="121">
        <v>0</v>
      </c>
      <c r="I340" s="121">
        <v>0</v>
      </c>
      <c r="J340" s="121">
        <v>0</v>
      </c>
      <c r="K340" s="110">
        <v>428000</v>
      </c>
      <c r="L340" s="122">
        <v>0</v>
      </c>
      <c r="M340" s="122">
        <v>0</v>
      </c>
      <c r="N340" s="122">
        <v>0</v>
      </c>
      <c r="O340" s="122">
        <v>0</v>
      </c>
      <c r="P340" s="121">
        <v>0</v>
      </c>
      <c r="Q340" s="121">
        <v>0</v>
      </c>
      <c r="R340" s="154" t="s">
        <v>1432</v>
      </c>
      <c r="S340" s="702" t="s">
        <v>1472</v>
      </c>
      <c r="T340" s="40" t="s">
        <v>1473</v>
      </c>
      <c r="U340" s="40">
        <v>1</v>
      </c>
      <c r="V340" s="40">
        <v>1.2</v>
      </c>
      <c r="W340" s="40" t="s">
        <v>97</v>
      </c>
      <c r="X340" s="57" t="s">
        <v>180</v>
      </c>
      <c r="Y340" s="239" t="s">
        <v>1434</v>
      </c>
      <c r="AA340" s="74"/>
      <c r="AB340" s="207"/>
      <c r="AC340" s="207"/>
      <c r="AD340" s="207"/>
      <c r="AE340" s="207"/>
      <c r="AF340" s="207"/>
      <c r="AG340" s="207"/>
      <c r="AH340" s="207"/>
      <c r="AI340" s="207"/>
      <c r="AJ340" s="207"/>
    </row>
    <row r="341" spans="1:36" s="208" customFormat="1" ht="116.25">
      <c r="A341" s="33"/>
      <c r="B341" s="34"/>
      <c r="C341" s="582">
        <v>173</v>
      </c>
      <c r="D341" s="490">
        <v>9</v>
      </c>
      <c r="E341" s="533" t="s">
        <v>3891</v>
      </c>
      <c r="F341" s="1572">
        <v>0</v>
      </c>
      <c r="G341" s="71">
        <v>264800</v>
      </c>
      <c r="H341" s="121">
        <v>0</v>
      </c>
      <c r="I341" s="121">
        <v>0</v>
      </c>
      <c r="J341" s="121">
        <v>0</v>
      </c>
      <c r="K341" s="110">
        <v>264800</v>
      </c>
      <c r="L341" s="122">
        <v>0</v>
      </c>
      <c r="M341" s="122">
        <v>0</v>
      </c>
      <c r="N341" s="122">
        <v>0</v>
      </c>
      <c r="O341" s="122">
        <v>0</v>
      </c>
      <c r="P341" s="121">
        <v>0</v>
      </c>
      <c r="Q341" s="121">
        <v>0</v>
      </c>
      <c r="R341" s="154" t="s">
        <v>1432</v>
      </c>
      <c r="S341" s="702" t="s">
        <v>1474</v>
      </c>
      <c r="T341" s="40" t="s">
        <v>1475</v>
      </c>
      <c r="U341" s="40">
        <v>1</v>
      </c>
      <c r="V341" s="40">
        <v>1.2</v>
      </c>
      <c r="W341" s="40" t="s">
        <v>97</v>
      </c>
      <c r="X341" s="57" t="s">
        <v>180</v>
      </c>
      <c r="Y341" s="239" t="s">
        <v>1434</v>
      </c>
      <c r="AA341" s="74"/>
      <c r="AB341" s="207"/>
      <c r="AC341" s="207"/>
      <c r="AD341" s="207"/>
      <c r="AE341" s="207"/>
      <c r="AF341" s="207"/>
      <c r="AG341" s="207"/>
      <c r="AH341" s="207"/>
      <c r="AI341" s="207"/>
      <c r="AJ341" s="207"/>
    </row>
    <row r="342" spans="1:36" s="208" customFormat="1" ht="69.75">
      <c r="A342" s="33"/>
      <c r="B342" s="34"/>
      <c r="C342" s="582">
        <v>174</v>
      </c>
      <c r="D342" s="490">
        <v>10</v>
      </c>
      <c r="E342" s="533" t="s">
        <v>1476</v>
      </c>
      <c r="F342" s="1572">
        <v>0</v>
      </c>
      <c r="G342" s="71">
        <v>250000</v>
      </c>
      <c r="H342" s="121">
        <v>0</v>
      </c>
      <c r="I342" s="121">
        <v>0</v>
      </c>
      <c r="J342" s="121">
        <v>0</v>
      </c>
      <c r="K342" s="110">
        <v>250000</v>
      </c>
      <c r="L342" s="122">
        <v>0</v>
      </c>
      <c r="M342" s="122">
        <v>0</v>
      </c>
      <c r="N342" s="122">
        <v>0</v>
      </c>
      <c r="O342" s="122">
        <v>0</v>
      </c>
      <c r="P342" s="121">
        <v>0</v>
      </c>
      <c r="Q342" s="121">
        <v>0</v>
      </c>
      <c r="R342" s="154" t="s">
        <v>1432</v>
      </c>
      <c r="S342" s="702" t="s">
        <v>1477</v>
      </c>
      <c r="T342" s="40" t="s">
        <v>1478</v>
      </c>
      <c r="U342" s="40">
        <v>1</v>
      </c>
      <c r="V342" s="40">
        <v>1.2</v>
      </c>
      <c r="W342" s="40" t="s">
        <v>97</v>
      </c>
      <c r="X342" s="57" t="s">
        <v>180</v>
      </c>
      <c r="Y342" s="239" t="s">
        <v>1434</v>
      </c>
      <c r="AA342" s="74"/>
      <c r="AB342" s="207"/>
      <c r="AC342" s="207"/>
      <c r="AD342" s="207"/>
      <c r="AE342" s="207"/>
      <c r="AF342" s="207"/>
      <c r="AG342" s="207"/>
      <c r="AH342" s="207"/>
      <c r="AI342" s="207"/>
      <c r="AJ342" s="207"/>
    </row>
    <row r="343" spans="1:36" s="208" customFormat="1">
      <c r="A343" s="33"/>
      <c r="B343" s="34"/>
      <c r="C343" s="582">
        <v>175</v>
      </c>
      <c r="D343" s="490">
        <v>11</v>
      </c>
      <c r="E343" s="533" t="s">
        <v>1479</v>
      </c>
      <c r="F343" s="1572">
        <v>0</v>
      </c>
      <c r="G343" s="71">
        <v>179000</v>
      </c>
      <c r="H343" s="121">
        <v>0</v>
      </c>
      <c r="I343" s="121">
        <v>0</v>
      </c>
      <c r="J343" s="121">
        <v>0</v>
      </c>
      <c r="K343" s="110">
        <v>179000</v>
      </c>
      <c r="L343" s="122">
        <v>0</v>
      </c>
      <c r="M343" s="122">
        <v>0</v>
      </c>
      <c r="N343" s="122">
        <v>0</v>
      </c>
      <c r="O343" s="122">
        <v>0</v>
      </c>
      <c r="P343" s="121">
        <v>0</v>
      </c>
      <c r="Q343" s="121">
        <v>0</v>
      </c>
      <c r="R343" s="154" t="s">
        <v>1432</v>
      </c>
      <c r="S343" s="702" t="s">
        <v>1480</v>
      </c>
      <c r="T343" s="40">
        <v>887681548</v>
      </c>
      <c r="U343" s="40">
        <v>1</v>
      </c>
      <c r="V343" s="40">
        <v>1.2</v>
      </c>
      <c r="W343" s="40" t="s">
        <v>97</v>
      </c>
      <c r="X343" s="57" t="s">
        <v>180</v>
      </c>
      <c r="Y343" s="239" t="s">
        <v>1434</v>
      </c>
      <c r="AA343" s="74"/>
      <c r="AB343" s="207"/>
      <c r="AC343" s="207"/>
      <c r="AD343" s="207"/>
      <c r="AE343" s="207"/>
      <c r="AF343" s="207"/>
      <c r="AG343" s="207"/>
      <c r="AH343" s="207"/>
      <c r="AI343" s="207"/>
      <c r="AJ343" s="207"/>
    </row>
    <row r="344" spans="1:36" s="208" customFormat="1">
      <c r="A344" s="33"/>
      <c r="B344" s="34"/>
      <c r="C344" s="582">
        <v>176</v>
      </c>
      <c r="D344" s="490">
        <v>12</v>
      </c>
      <c r="E344" s="533" t="s">
        <v>1481</v>
      </c>
      <c r="F344" s="1572">
        <v>0</v>
      </c>
      <c r="G344" s="71">
        <v>198800</v>
      </c>
      <c r="H344" s="121">
        <v>0</v>
      </c>
      <c r="I344" s="121">
        <v>0</v>
      </c>
      <c r="J344" s="121">
        <v>0</v>
      </c>
      <c r="K344" s="110">
        <v>198800</v>
      </c>
      <c r="L344" s="122">
        <v>0</v>
      </c>
      <c r="M344" s="122">
        <v>0</v>
      </c>
      <c r="N344" s="122">
        <v>0</v>
      </c>
      <c r="O344" s="122">
        <v>0</v>
      </c>
      <c r="P344" s="121">
        <v>0</v>
      </c>
      <c r="Q344" s="121">
        <v>0</v>
      </c>
      <c r="R344" s="154" t="s">
        <v>1432</v>
      </c>
      <c r="S344" s="702" t="s">
        <v>1482</v>
      </c>
      <c r="T344" s="40" t="s">
        <v>1478</v>
      </c>
      <c r="U344" s="40">
        <v>1</v>
      </c>
      <c r="V344" s="40">
        <v>1.2</v>
      </c>
      <c r="W344" s="40" t="s">
        <v>97</v>
      </c>
      <c r="X344" s="57" t="s">
        <v>180</v>
      </c>
      <c r="Y344" s="239" t="s">
        <v>1434</v>
      </c>
      <c r="AA344" s="74"/>
      <c r="AB344" s="207"/>
      <c r="AC344" s="207"/>
      <c r="AD344" s="207"/>
      <c r="AE344" s="207"/>
      <c r="AF344" s="207"/>
      <c r="AG344" s="207"/>
      <c r="AH344" s="207"/>
      <c r="AI344" s="207"/>
      <c r="AJ344" s="207"/>
    </row>
    <row r="345" spans="1:36" s="208" customFormat="1" ht="46.5">
      <c r="A345" s="33"/>
      <c r="B345" s="34"/>
      <c r="C345" s="582">
        <v>177</v>
      </c>
      <c r="D345" s="490">
        <v>13</v>
      </c>
      <c r="E345" s="533" t="s">
        <v>1483</v>
      </c>
      <c r="F345" s="1572">
        <v>0</v>
      </c>
      <c r="G345" s="71">
        <v>230000</v>
      </c>
      <c r="H345" s="121">
        <v>0</v>
      </c>
      <c r="I345" s="121">
        <v>0</v>
      </c>
      <c r="J345" s="121">
        <v>0</v>
      </c>
      <c r="K345" s="110">
        <v>230000</v>
      </c>
      <c r="L345" s="122">
        <v>0</v>
      </c>
      <c r="M345" s="122">
        <v>0</v>
      </c>
      <c r="N345" s="122">
        <v>0</v>
      </c>
      <c r="O345" s="122">
        <v>0</v>
      </c>
      <c r="P345" s="121">
        <v>0</v>
      </c>
      <c r="Q345" s="121">
        <v>0</v>
      </c>
      <c r="R345" s="154" t="s">
        <v>1432</v>
      </c>
      <c r="S345" s="702" t="s">
        <v>1484</v>
      </c>
      <c r="T345" s="40" t="s">
        <v>1485</v>
      </c>
      <c r="U345" s="40">
        <v>1</v>
      </c>
      <c r="V345" s="40">
        <v>1.2</v>
      </c>
      <c r="W345" s="40" t="s">
        <v>97</v>
      </c>
      <c r="X345" s="57" t="s">
        <v>180</v>
      </c>
      <c r="Y345" s="239" t="s">
        <v>1434</v>
      </c>
      <c r="AA345" s="74"/>
      <c r="AB345" s="207"/>
      <c r="AC345" s="207"/>
      <c r="AD345" s="207"/>
      <c r="AE345" s="207"/>
      <c r="AF345" s="207"/>
      <c r="AG345" s="207"/>
      <c r="AH345" s="207"/>
      <c r="AI345" s="207"/>
      <c r="AJ345" s="207"/>
    </row>
    <row r="346" spans="1:36" s="208" customFormat="1" ht="46.5">
      <c r="A346" s="33"/>
      <c r="B346" s="34"/>
      <c r="C346" s="582">
        <v>178</v>
      </c>
      <c r="D346" s="783">
        <v>1</v>
      </c>
      <c r="E346" s="533" t="s">
        <v>1486</v>
      </c>
      <c r="F346" s="1572">
        <v>0</v>
      </c>
      <c r="G346" s="71">
        <v>501600</v>
      </c>
      <c r="H346" s="121">
        <v>0</v>
      </c>
      <c r="I346" s="121">
        <v>0</v>
      </c>
      <c r="J346" s="121">
        <v>0</v>
      </c>
      <c r="K346" s="110">
        <v>501600</v>
      </c>
      <c r="L346" s="122">
        <v>0</v>
      </c>
      <c r="M346" s="122">
        <v>0</v>
      </c>
      <c r="N346" s="122">
        <v>0</v>
      </c>
      <c r="O346" s="122">
        <v>0</v>
      </c>
      <c r="P346" s="121">
        <v>0</v>
      </c>
      <c r="Q346" s="121">
        <v>0</v>
      </c>
      <c r="R346" s="154" t="s">
        <v>1432</v>
      </c>
      <c r="S346" s="702" t="s">
        <v>1487</v>
      </c>
      <c r="T346" s="40" t="s">
        <v>1488</v>
      </c>
      <c r="U346" s="40">
        <v>1</v>
      </c>
      <c r="V346" s="40">
        <v>1.2</v>
      </c>
      <c r="W346" s="40" t="s">
        <v>97</v>
      </c>
      <c r="X346" s="57" t="s">
        <v>211</v>
      </c>
      <c r="Y346" s="239" t="s">
        <v>1434</v>
      </c>
      <c r="AA346" s="74"/>
      <c r="AB346" s="207"/>
      <c r="AC346" s="207"/>
      <c r="AD346" s="207"/>
      <c r="AE346" s="207"/>
      <c r="AF346" s="207"/>
      <c r="AG346" s="207"/>
      <c r="AH346" s="207"/>
      <c r="AI346" s="207"/>
      <c r="AJ346" s="207"/>
    </row>
    <row r="347" spans="1:36" s="208" customFormat="1" ht="46.5">
      <c r="A347" s="55"/>
      <c r="B347" s="56"/>
      <c r="C347" s="582">
        <v>179</v>
      </c>
      <c r="D347" s="495">
        <v>2</v>
      </c>
      <c r="E347" s="389" t="s">
        <v>774</v>
      </c>
      <c r="F347" s="37">
        <v>30000</v>
      </c>
      <c r="G347" s="440">
        <v>0</v>
      </c>
      <c r="H347" s="440">
        <v>0</v>
      </c>
      <c r="I347" s="440">
        <v>0</v>
      </c>
      <c r="J347" s="440">
        <v>0</v>
      </c>
      <c r="K347" s="1338">
        <f t="shared" ref="K347:K350" si="47">SUM(F347,G347,H347,I347,J347)</f>
        <v>30000</v>
      </c>
      <c r="L347" s="164" t="s">
        <v>525</v>
      </c>
      <c r="M347" s="164" t="s">
        <v>525</v>
      </c>
      <c r="N347" s="164" t="s">
        <v>525</v>
      </c>
      <c r="O347" s="164" t="s">
        <v>525</v>
      </c>
      <c r="P347" s="1339" t="s">
        <v>525</v>
      </c>
      <c r="Q347" s="1339" t="s">
        <v>525</v>
      </c>
      <c r="R347" s="1089" t="s">
        <v>477</v>
      </c>
      <c r="S347" s="1089" t="s">
        <v>525</v>
      </c>
      <c r="T347" s="702" t="s">
        <v>775</v>
      </c>
      <c r="U347" s="40">
        <v>1</v>
      </c>
      <c r="V347" s="40">
        <v>1.2</v>
      </c>
      <c r="W347" s="40" t="s">
        <v>97</v>
      </c>
      <c r="X347" s="40" t="s">
        <v>773</v>
      </c>
      <c r="Y347" s="416" t="s">
        <v>3388</v>
      </c>
      <c r="Z347" s="48"/>
      <c r="AA347" s="48"/>
      <c r="AB347" s="207"/>
      <c r="AC347" s="207"/>
      <c r="AD347" s="207"/>
      <c r="AE347" s="207"/>
      <c r="AF347" s="207"/>
      <c r="AG347" s="207"/>
      <c r="AH347" s="207"/>
      <c r="AI347" s="207"/>
      <c r="AJ347" s="207"/>
    </row>
    <row r="348" spans="1:36" s="208" customFormat="1" ht="46.5">
      <c r="A348" s="55"/>
      <c r="B348" s="56"/>
      <c r="C348" s="582">
        <v>180</v>
      </c>
      <c r="D348" s="495">
        <v>3</v>
      </c>
      <c r="E348" s="389" t="s">
        <v>776</v>
      </c>
      <c r="F348" s="37">
        <v>30000</v>
      </c>
      <c r="G348" s="440">
        <v>0</v>
      </c>
      <c r="H348" s="440">
        <v>0</v>
      </c>
      <c r="I348" s="440">
        <v>0</v>
      </c>
      <c r="J348" s="440">
        <v>0</v>
      </c>
      <c r="K348" s="1338">
        <f t="shared" si="47"/>
        <v>30000</v>
      </c>
      <c r="L348" s="164" t="s">
        <v>525</v>
      </c>
      <c r="M348" s="164" t="s">
        <v>525</v>
      </c>
      <c r="N348" s="164" t="s">
        <v>525</v>
      </c>
      <c r="O348" s="164" t="s">
        <v>525</v>
      </c>
      <c r="P348" s="1339" t="s">
        <v>525</v>
      </c>
      <c r="Q348" s="1339" t="s">
        <v>525</v>
      </c>
      <c r="R348" s="1089" t="s">
        <v>477</v>
      </c>
      <c r="S348" s="1089" t="s">
        <v>525</v>
      </c>
      <c r="T348" s="702" t="s">
        <v>777</v>
      </c>
      <c r="U348" s="40">
        <v>1</v>
      </c>
      <c r="V348" s="40">
        <v>1.2</v>
      </c>
      <c r="W348" s="40" t="s">
        <v>97</v>
      </c>
      <c r="X348" s="40" t="s">
        <v>773</v>
      </c>
      <c r="Y348" s="416" t="s">
        <v>3388</v>
      </c>
      <c r="Z348" s="48"/>
      <c r="AA348" s="48"/>
      <c r="AB348" s="207"/>
      <c r="AC348" s="207"/>
      <c r="AD348" s="207"/>
      <c r="AE348" s="207"/>
      <c r="AF348" s="207"/>
      <c r="AG348" s="207"/>
      <c r="AH348" s="207"/>
      <c r="AI348" s="207"/>
      <c r="AJ348" s="207"/>
    </row>
    <row r="349" spans="1:36" s="208" customFormat="1" ht="69.75">
      <c r="A349" s="55"/>
      <c r="B349" s="56"/>
      <c r="C349" s="582">
        <v>181</v>
      </c>
      <c r="D349" s="495">
        <v>4</v>
      </c>
      <c r="E349" s="389" t="s">
        <v>3892</v>
      </c>
      <c r="F349" s="37">
        <v>30000</v>
      </c>
      <c r="G349" s="440">
        <v>0</v>
      </c>
      <c r="H349" s="440">
        <v>0</v>
      </c>
      <c r="I349" s="440">
        <v>0</v>
      </c>
      <c r="J349" s="440">
        <v>0</v>
      </c>
      <c r="K349" s="1338">
        <f t="shared" si="47"/>
        <v>30000</v>
      </c>
      <c r="L349" s="164" t="s">
        <v>525</v>
      </c>
      <c r="M349" s="164" t="s">
        <v>525</v>
      </c>
      <c r="N349" s="164" t="s">
        <v>525</v>
      </c>
      <c r="O349" s="164" t="s">
        <v>525</v>
      </c>
      <c r="P349" s="1339" t="s">
        <v>525</v>
      </c>
      <c r="Q349" s="1339" t="s">
        <v>525</v>
      </c>
      <c r="R349" s="1089" t="s">
        <v>477</v>
      </c>
      <c r="S349" s="1089" t="s">
        <v>525</v>
      </c>
      <c r="T349" s="702" t="s">
        <v>778</v>
      </c>
      <c r="U349" s="40">
        <v>1</v>
      </c>
      <c r="V349" s="40">
        <v>1.2</v>
      </c>
      <c r="W349" s="40" t="s">
        <v>97</v>
      </c>
      <c r="X349" s="40" t="s">
        <v>773</v>
      </c>
      <c r="Y349" s="416" t="s">
        <v>3388</v>
      </c>
      <c r="Z349" s="48"/>
      <c r="AA349" s="48"/>
      <c r="AB349" s="207"/>
      <c r="AC349" s="207"/>
      <c r="AD349" s="207"/>
      <c r="AE349" s="207"/>
      <c r="AF349" s="207"/>
      <c r="AG349" s="207"/>
      <c r="AH349" s="207"/>
      <c r="AI349" s="207"/>
      <c r="AJ349" s="207"/>
    </row>
    <row r="350" spans="1:36" s="208" customFormat="1" ht="46.5">
      <c r="A350" s="55"/>
      <c r="B350" s="56"/>
      <c r="C350" s="582">
        <v>182</v>
      </c>
      <c r="D350" s="495">
        <v>5</v>
      </c>
      <c r="E350" s="478" t="s">
        <v>3167</v>
      </c>
      <c r="F350" s="37">
        <v>30000</v>
      </c>
      <c r="G350" s="440">
        <v>0</v>
      </c>
      <c r="H350" s="440">
        <v>0</v>
      </c>
      <c r="I350" s="440">
        <v>0</v>
      </c>
      <c r="J350" s="440">
        <v>0</v>
      </c>
      <c r="K350" s="1338">
        <f t="shared" si="47"/>
        <v>30000</v>
      </c>
      <c r="L350" s="164" t="s">
        <v>525</v>
      </c>
      <c r="M350" s="164" t="s">
        <v>525</v>
      </c>
      <c r="N350" s="164" t="s">
        <v>525</v>
      </c>
      <c r="O350" s="164" t="s">
        <v>525</v>
      </c>
      <c r="P350" s="1339" t="s">
        <v>525</v>
      </c>
      <c r="Q350" s="1339" t="s">
        <v>525</v>
      </c>
      <c r="R350" s="1089" t="s">
        <v>477</v>
      </c>
      <c r="S350" s="1089" t="s">
        <v>525</v>
      </c>
      <c r="T350" s="702" t="s">
        <v>779</v>
      </c>
      <c r="U350" s="40">
        <v>1</v>
      </c>
      <c r="V350" s="40">
        <v>1.2</v>
      </c>
      <c r="W350" s="40" t="s">
        <v>97</v>
      </c>
      <c r="X350" s="40" t="s">
        <v>773</v>
      </c>
      <c r="Y350" s="416" t="s">
        <v>3388</v>
      </c>
      <c r="Z350" s="48"/>
      <c r="AA350" s="48"/>
      <c r="AB350" s="207"/>
      <c r="AC350" s="207"/>
      <c r="AD350" s="207"/>
      <c r="AE350" s="207"/>
      <c r="AF350" s="207"/>
      <c r="AG350" s="207"/>
      <c r="AH350" s="207"/>
      <c r="AI350" s="207"/>
      <c r="AJ350" s="207"/>
    </row>
    <row r="351" spans="1:36" s="208" customFormat="1" ht="46.5">
      <c r="A351" s="55"/>
      <c r="B351" s="56"/>
      <c r="C351" s="582">
        <v>183</v>
      </c>
      <c r="D351" s="498">
        <v>1</v>
      </c>
      <c r="E351" s="531" t="s">
        <v>1105</v>
      </c>
      <c r="F351" s="444">
        <v>0</v>
      </c>
      <c r="G351" s="71">
        <v>316400</v>
      </c>
      <c r="H351" s="193">
        <v>0</v>
      </c>
      <c r="I351" s="193">
        <v>0</v>
      </c>
      <c r="J351" s="193">
        <v>0</v>
      </c>
      <c r="K351" s="110">
        <v>316400</v>
      </c>
      <c r="L351" s="193">
        <v>0</v>
      </c>
      <c r="M351" s="193">
        <v>0</v>
      </c>
      <c r="N351" s="193">
        <v>0</v>
      </c>
      <c r="O351" s="193">
        <v>0</v>
      </c>
      <c r="P351" s="193">
        <v>0</v>
      </c>
      <c r="Q351" s="193">
        <v>0</v>
      </c>
      <c r="R351" s="1089" t="s">
        <v>477</v>
      </c>
      <c r="S351" s="57" t="s">
        <v>1106</v>
      </c>
      <c r="T351" s="57" t="s">
        <v>1107</v>
      </c>
      <c r="U351" s="40">
        <v>1</v>
      </c>
      <c r="V351" s="40">
        <v>1.2</v>
      </c>
      <c r="W351" s="40" t="s">
        <v>97</v>
      </c>
      <c r="X351" s="57" t="s">
        <v>394</v>
      </c>
      <c r="Y351" s="415" t="s">
        <v>1078</v>
      </c>
      <c r="Z351" s="48"/>
      <c r="AA351" s="48"/>
      <c r="AB351" s="207"/>
      <c r="AC351" s="207"/>
      <c r="AD351" s="207"/>
      <c r="AE351" s="207"/>
      <c r="AF351" s="207"/>
      <c r="AG351" s="207"/>
      <c r="AH351" s="207"/>
      <c r="AI351" s="207"/>
      <c r="AJ351" s="207"/>
    </row>
    <row r="352" spans="1:36" s="208" customFormat="1" ht="46.5">
      <c r="A352" s="55"/>
      <c r="B352" s="56"/>
      <c r="C352" s="582">
        <v>184</v>
      </c>
      <c r="D352" s="498">
        <v>2</v>
      </c>
      <c r="E352" s="531" t="s">
        <v>3893</v>
      </c>
      <c r="F352" s="444">
        <v>0</v>
      </c>
      <c r="G352" s="71">
        <v>265300</v>
      </c>
      <c r="H352" s="193">
        <v>0</v>
      </c>
      <c r="I352" s="193">
        <v>0</v>
      </c>
      <c r="J352" s="193">
        <v>0</v>
      </c>
      <c r="K352" s="110">
        <v>265300</v>
      </c>
      <c r="L352" s="193">
        <v>0</v>
      </c>
      <c r="M352" s="193">
        <v>0</v>
      </c>
      <c r="N352" s="193">
        <v>0</v>
      </c>
      <c r="O352" s="193">
        <v>0</v>
      </c>
      <c r="P352" s="193">
        <v>0</v>
      </c>
      <c r="Q352" s="193">
        <v>0</v>
      </c>
      <c r="R352" s="1089" t="s">
        <v>477</v>
      </c>
      <c r="S352" s="57" t="s">
        <v>1108</v>
      </c>
      <c r="T352" s="57" t="s">
        <v>1109</v>
      </c>
      <c r="U352" s="40">
        <v>1</v>
      </c>
      <c r="V352" s="40">
        <v>1.2</v>
      </c>
      <c r="W352" s="40" t="s">
        <v>97</v>
      </c>
      <c r="X352" s="57" t="s">
        <v>394</v>
      </c>
      <c r="Y352" s="415" t="s">
        <v>1078</v>
      </c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</row>
    <row r="353" spans="1:36" s="208" customFormat="1" ht="46.5">
      <c r="A353" s="55"/>
      <c r="B353" s="56"/>
      <c r="C353" s="582">
        <v>185</v>
      </c>
      <c r="D353" s="498">
        <v>3</v>
      </c>
      <c r="E353" s="531" t="s">
        <v>1110</v>
      </c>
      <c r="F353" s="444">
        <v>0</v>
      </c>
      <c r="G353" s="71">
        <v>268300</v>
      </c>
      <c r="H353" s="193">
        <v>0</v>
      </c>
      <c r="I353" s="193">
        <v>0</v>
      </c>
      <c r="J353" s="193">
        <v>0</v>
      </c>
      <c r="K353" s="110">
        <v>268300</v>
      </c>
      <c r="L353" s="193">
        <v>0</v>
      </c>
      <c r="M353" s="193">
        <v>0</v>
      </c>
      <c r="N353" s="193">
        <v>0</v>
      </c>
      <c r="O353" s="193">
        <v>0</v>
      </c>
      <c r="P353" s="193">
        <v>0</v>
      </c>
      <c r="Q353" s="193">
        <v>0</v>
      </c>
      <c r="R353" s="1089" t="s">
        <v>477</v>
      </c>
      <c r="S353" s="57" t="s">
        <v>1111</v>
      </c>
      <c r="T353" s="57" t="s">
        <v>1112</v>
      </c>
      <c r="U353" s="40">
        <v>1</v>
      </c>
      <c r="V353" s="40">
        <v>1.2</v>
      </c>
      <c r="W353" s="40" t="s">
        <v>97</v>
      </c>
      <c r="X353" s="57" t="s">
        <v>394</v>
      </c>
      <c r="Y353" s="415" t="s">
        <v>1078</v>
      </c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07"/>
    </row>
    <row r="354" spans="1:36" s="208" customFormat="1" ht="69.75">
      <c r="A354" s="55"/>
      <c r="B354" s="56"/>
      <c r="C354" s="582">
        <v>186</v>
      </c>
      <c r="D354" s="498">
        <v>1</v>
      </c>
      <c r="E354" s="482" t="s">
        <v>1113</v>
      </c>
      <c r="F354" s="444">
        <v>0</v>
      </c>
      <c r="G354" s="71">
        <v>315500</v>
      </c>
      <c r="H354" s="193">
        <v>0</v>
      </c>
      <c r="I354" s="193">
        <v>0</v>
      </c>
      <c r="J354" s="193">
        <v>0</v>
      </c>
      <c r="K354" s="110">
        <v>315500</v>
      </c>
      <c r="L354" s="110"/>
      <c r="M354" s="110"/>
      <c r="N354" s="110"/>
      <c r="O354" s="110"/>
      <c r="P354" s="66"/>
      <c r="Q354" s="66"/>
      <c r="R354" s="1089" t="s">
        <v>477</v>
      </c>
      <c r="S354" s="57" t="s">
        <v>1106</v>
      </c>
      <c r="T354" s="57" t="s">
        <v>1107</v>
      </c>
      <c r="U354" s="40">
        <v>1</v>
      </c>
      <c r="V354" s="40">
        <v>1.2</v>
      </c>
      <c r="W354" s="40" t="s">
        <v>97</v>
      </c>
      <c r="X354" s="57" t="s">
        <v>394</v>
      </c>
      <c r="Y354" s="415" t="s">
        <v>1078</v>
      </c>
      <c r="Z354" s="207"/>
      <c r="AA354" s="207"/>
      <c r="AB354" s="207"/>
      <c r="AC354" s="207"/>
      <c r="AD354" s="207"/>
      <c r="AE354" s="207"/>
      <c r="AF354" s="207"/>
      <c r="AG354" s="207"/>
      <c r="AH354" s="207"/>
      <c r="AI354" s="207"/>
      <c r="AJ354" s="207"/>
    </row>
    <row r="355" spans="1:36" s="208" customFormat="1" ht="69.75">
      <c r="A355" s="55"/>
      <c r="B355" s="56"/>
      <c r="C355" s="582">
        <v>187</v>
      </c>
      <c r="D355" s="498">
        <v>2</v>
      </c>
      <c r="E355" s="482" t="s">
        <v>1114</v>
      </c>
      <c r="F355" s="444">
        <v>0</v>
      </c>
      <c r="G355" s="71">
        <v>304000</v>
      </c>
      <c r="H355" s="193">
        <v>0</v>
      </c>
      <c r="I355" s="193">
        <v>0</v>
      </c>
      <c r="J355" s="193">
        <v>0</v>
      </c>
      <c r="K355" s="110">
        <v>304000</v>
      </c>
      <c r="L355" s="110"/>
      <c r="M355" s="110"/>
      <c r="N355" s="110"/>
      <c r="O355" s="110"/>
      <c r="P355" s="66"/>
      <c r="Q355" s="66"/>
      <c r="R355" s="1089" t="s">
        <v>477</v>
      </c>
      <c r="S355" s="57" t="s">
        <v>1115</v>
      </c>
      <c r="T355" s="57" t="s">
        <v>1116</v>
      </c>
      <c r="U355" s="40">
        <v>1</v>
      </c>
      <c r="V355" s="40">
        <v>1.2</v>
      </c>
      <c r="W355" s="40" t="s">
        <v>97</v>
      </c>
      <c r="X355" s="57" t="s">
        <v>394</v>
      </c>
      <c r="Y355" s="415" t="s">
        <v>1078</v>
      </c>
      <c r="Z355" s="207"/>
      <c r="AA355" s="207"/>
      <c r="AB355" s="207"/>
      <c r="AC355" s="207"/>
      <c r="AD355" s="207"/>
      <c r="AE355" s="207"/>
      <c r="AF355" s="207"/>
      <c r="AG355" s="207"/>
      <c r="AH355" s="207"/>
      <c r="AI355" s="207"/>
      <c r="AJ355" s="207"/>
    </row>
    <row r="356" spans="1:36" s="208" customFormat="1" ht="46.5">
      <c r="A356" s="55"/>
      <c r="B356" s="56"/>
      <c r="C356" s="582">
        <v>188</v>
      </c>
      <c r="D356" s="498">
        <v>3</v>
      </c>
      <c r="E356" s="482" t="s">
        <v>3894</v>
      </c>
      <c r="F356" s="444">
        <v>0</v>
      </c>
      <c r="G356" s="71">
        <v>335400</v>
      </c>
      <c r="H356" s="193">
        <v>0</v>
      </c>
      <c r="I356" s="193">
        <v>0</v>
      </c>
      <c r="J356" s="193">
        <v>0</v>
      </c>
      <c r="K356" s="110">
        <v>335400</v>
      </c>
      <c r="L356" s="110"/>
      <c r="M356" s="110"/>
      <c r="N356" s="110"/>
      <c r="O356" s="110"/>
      <c r="P356" s="66"/>
      <c r="Q356" s="66"/>
      <c r="R356" s="1089" t="s">
        <v>477</v>
      </c>
      <c r="S356" s="57" t="s">
        <v>1076</v>
      </c>
      <c r="T356" s="57" t="s">
        <v>1077</v>
      </c>
      <c r="U356" s="40">
        <v>1</v>
      </c>
      <c r="V356" s="40">
        <v>1.2</v>
      </c>
      <c r="W356" s="40" t="s">
        <v>97</v>
      </c>
      <c r="X356" s="57" t="s">
        <v>394</v>
      </c>
      <c r="Y356" s="415" t="s">
        <v>1078</v>
      </c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07"/>
    </row>
    <row r="357" spans="1:36" s="208" customFormat="1" ht="46.5">
      <c r="A357" s="55"/>
      <c r="B357" s="56"/>
      <c r="C357" s="582">
        <v>189</v>
      </c>
      <c r="D357" s="498">
        <v>4</v>
      </c>
      <c r="E357" s="454" t="s">
        <v>1117</v>
      </c>
      <c r="F357" s="71">
        <v>12500</v>
      </c>
      <c r="G357" s="444">
        <v>0</v>
      </c>
      <c r="H357" s="193">
        <v>0</v>
      </c>
      <c r="I357" s="193">
        <v>0</v>
      </c>
      <c r="J357" s="193">
        <v>0</v>
      </c>
      <c r="K357" s="110">
        <v>12500</v>
      </c>
      <c r="L357" s="110"/>
      <c r="M357" s="110"/>
      <c r="N357" s="110"/>
      <c r="O357" s="110"/>
      <c r="P357" s="66"/>
      <c r="Q357" s="66"/>
      <c r="R357" s="1089" t="s">
        <v>477</v>
      </c>
      <c r="S357" s="57" t="s">
        <v>1118</v>
      </c>
      <c r="T357" s="57" t="s">
        <v>1119</v>
      </c>
      <c r="U357" s="40">
        <v>1</v>
      </c>
      <c r="V357" s="40">
        <v>1.2</v>
      </c>
      <c r="W357" s="40" t="s">
        <v>97</v>
      </c>
      <c r="X357" s="57" t="s">
        <v>211</v>
      </c>
      <c r="Y357" s="415" t="s">
        <v>1078</v>
      </c>
      <c r="Z357" s="48"/>
      <c r="AA357" s="48"/>
      <c r="AB357" s="207"/>
      <c r="AC357" s="207"/>
      <c r="AD357" s="207"/>
      <c r="AE357" s="207"/>
      <c r="AF357" s="207"/>
      <c r="AG357" s="207"/>
      <c r="AH357" s="207"/>
      <c r="AI357" s="207"/>
      <c r="AJ357" s="207"/>
    </row>
    <row r="358" spans="1:36" s="208" customFormat="1" ht="46.5">
      <c r="A358" s="55"/>
      <c r="B358" s="56"/>
      <c r="C358" s="582">
        <v>190</v>
      </c>
      <c r="D358" s="498">
        <v>5</v>
      </c>
      <c r="E358" s="454" t="s">
        <v>1120</v>
      </c>
      <c r="F358" s="71">
        <v>12500</v>
      </c>
      <c r="G358" s="444">
        <v>0</v>
      </c>
      <c r="H358" s="193">
        <v>0</v>
      </c>
      <c r="I358" s="193">
        <v>0</v>
      </c>
      <c r="J358" s="193">
        <v>0</v>
      </c>
      <c r="K358" s="110">
        <v>12500</v>
      </c>
      <c r="L358" s="110"/>
      <c r="M358" s="110"/>
      <c r="N358" s="110"/>
      <c r="O358" s="110"/>
      <c r="P358" s="66"/>
      <c r="Q358" s="66"/>
      <c r="R358" s="1089" t="s">
        <v>477</v>
      </c>
      <c r="S358" s="57" t="s">
        <v>1121</v>
      </c>
      <c r="T358" s="57" t="s">
        <v>1122</v>
      </c>
      <c r="U358" s="40">
        <v>1</v>
      </c>
      <c r="V358" s="40">
        <v>1.2</v>
      </c>
      <c r="W358" s="40" t="s">
        <v>97</v>
      </c>
      <c r="X358" s="57" t="s">
        <v>211</v>
      </c>
      <c r="Y358" s="415" t="s">
        <v>1078</v>
      </c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07"/>
    </row>
    <row r="359" spans="1:36" s="225" customFormat="1" ht="46.5">
      <c r="A359" s="292"/>
      <c r="B359" s="293"/>
      <c r="C359" s="294" t="s">
        <v>23</v>
      </c>
      <c r="D359" s="484" t="s">
        <v>103</v>
      </c>
      <c r="E359" s="485" t="s">
        <v>104</v>
      </c>
      <c r="F359" s="282">
        <f>SUM(F360,F361,F362,F363,F364,F365,F366,F367,F368)</f>
        <v>450000</v>
      </c>
      <c r="G359" s="282">
        <f t="shared" ref="G359:K359" si="48">SUM(G360,G361,G362,G363,G364,G365,G366,G367,G368)</f>
        <v>1880000</v>
      </c>
      <c r="H359" s="282">
        <f t="shared" si="48"/>
        <v>402300</v>
      </c>
      <c r="I359" s="282">
        <f t="shared" si="48"/>
        <v>0</v>
      </c>
      <c r="J359" s="282">
        <f t="shared" si="48"/>
        <v>60000</v>
      </c>
      <c r="K359" s="282">
        <f t="shared" si="48"/>
        <v>2792300</v>
      </c>
      <c r="L359" s="282"/>
      <c r="M359" s="282"/>
      <c r="N359" s="282"/>
      <c r="O359" s="282"/>
      <c r="P359" s="319"/>
      <c r="Q359" s="319"/>
      <c r="R359" s="319"/>
      <c r="S359" s="319"/>
      <c r="T359" s="319"/>
      <c r="U359" s="344"/>
      <c r="V359" s="344"/>
      <c r="W359" s="344"/>
      <c r="X359" s="401"/>
      <c r="Y359" s="682"/>
      <c r="Z359" s="224"/>
      <c r="AA359" s="224"/>
      <c r="AB359" s="224"/>
      <c r="AC359" s="224"/>
      <c r="AD359" s="224"/>
      <c r="AE359" s="224"/>
      <c r="AF359" s="224"/>
      <c r="AG359" s="224"/>
      <c r="AH359" s="224"/>
      <c r="AI359" s="224"/>
      <c r="AJ359" s="224"/>
    </row>
    <row r="360" spans="1:36" s="208" customFormat="1" ht="93">
      <c r="A360" s="55"/>
      <c r="B360" s="56"/>
      <c r="C360" s="582">
        <v>1</v>
      </c>
      <c r="D360" s="487">
        <v>10</v>
      </c>
      <c r="E360" s="501" t="s">
        <v>3163</v>
      </c>
      <c r="F360" s="37">
        <v>200000</v>
      </c>
      <c r="G360" s="440">
        <v>0</v>
      </c>
      <c r="H360" s="440">
        <v>0</v>
      </c>
      <c r="I360" s="440">
        <v>0</v>
      </c>
      <c r="J360" s="440">
        <v>0</v>
      </c>
      <c r="K360" s="42">
        <f>SUM(F360,G360,H360,I360,J360)</f>
        <v>200000</v>
      </c>
      <c r="L360" s="48">
        <v>350</v>
      </c>
      <c r="M360" s="48">
        <v>30</v>
      </c>
      <c r="N360" s="48"/>
      <c r="O360" s="48">
        <v>380</v>
      </c>
      <c r="P360" s="49" t="s">
        <v>369</v>
      </c>
      <c r="Q360" s="49" t="s">
        <v>220</v>
      </c>
      <c r="R360" s="50">
        <v>21671</v>
      </c>
      <c r="S360" s="702" t="s">
        <v>366</v>
      </c>
      <c r="T360" s="40" t="s">
        <v>367</v>
      </c>
      <c r="U360" s="40">
        <v>1</v>
      </c>
      <c r="V360" s="40">
        <v>1.2</v>
      </c>
      <c r="W360" s="40" t="s">
        <v>103</v>
      </c>
      <c r="X360" s="40" t="s">
        <v>221</v>
      </c>
      <c r="Y360" s="658" t="s">
        <v>368</v>
      </c>
      <c r="Z360" s="207"/>
      <c r="AA360" s="207"/>
      <c r="AB360" s="207"/>
      <c r="AC360" s="207"/>
      <c r="AD360" s="207"/>
      <c r="AE360" s="207"/>
      <c r="AF360" s="207"/>
      <c r="AG360" s="207"/>
      <c r="AH360" s="207"/>
      <c r="AI360" s="207"/>
      <c r="AJ360" s="207"/>
    </row>
    <row r="361" spans="1:36" s="208" customFormat="1" ht="93">
      <c r="A361" s="55"/>
      <c r="B361" s="56"/>
      <c r="C361" s="582">
        <v>2</v>
      </c>
      <c r="D361" s="489">
        <v>9</v>
      </c>
      <c r="E361" s="478" t="s">
        <v>529</v>
      </c>
      <c r="F361" s="37">
        <v>200000</v>
      </c>
      <c r="G361" s="440">
        <v>0</v>
      </c>
      <c r="H361" s="440">
        <v>0</v>
      </c>
      <c r="I361" s="440">
        <v>0</v>
      </c>
      <c r="J361" s="440">
        <v>0</v>
      </c>
      <c r="K361" s="842">
        <v>200000</v>
      </c>
      <c r="L361" s="183">
        <v>230</v>
      </c>
      <c r="M361" s="183">
        <v>40</v>
      </c>
      <c r="N361" s="183">
        <v>10</v>
      </c>
      <c r="O361" s="183">
        <v>280</v>
      </c>
      <c r="P361" s="49" t="s">
        <v>1958</v>
      </c>
      <c r="Q361" s="49" t="s">
        <v>220</v>
      </c>
      <c r="R361" s="75">
        <v>21610</v>
      </c>
      <c r="S361" s="702" t="s">
        <v>530</v>
      </c>
      <c r="T361" s="702" t="s">
        <v>531</v>
      </c>
      <c r="U361" s="702">
        <v>1</v>
      </c>
      <c r="V361" s="702">
        <v>1.2</v>
      </c>
      <c r="W361" s="702" t="s">
        <v>103</v>
      </c>
      <c r="X361" s="702" t="s">
        <v>221</v>
      </c>
      <c r="Y361" s="658" t="s">
        <v>536</v>
      </c>
      <c r="Z361" s="207"/>
      <c r="AA361" s="207"/>
      <c r="AB361" s="207"/>
      <c r="AC361" s="207"/>
      <c r="AD361" s="207"/>
      <c r="AE361" s="207"/>
      <c r="AF361" s="207"/>
      <c r="AG361" s="207"/>
      <c r="AH361" s="207"/>
      <c r="AI361" s="207"/>
      <c r="AJ361" s="207"/>
    </row>
    <row r="362" spans="1:36" s="208" customFormat="1" ht="232.5">
      <c r="A362" s="55"/>
      <c r="B362" s="56"/>
      <c r="C362" s="582">
        <v>3</v>
      </c>
      <c r="D362" s="788">
        <v>1</v>
      </c>
      <c r="E362" s="454" t="s">
        <v>2293</v>
      </c>
      <c r="F362" s="183" t="s">
        <v>525</v>
      </c>
      <c r="G362" s="818">
        <v>80000</v>
      </c>
      <c r="H362" s="440">
        <v>0</v>
      </c>
      <c r="I362" s="440">
        <v>0</v>
      </c>
      <c r="J362" s="440">
        <v>0</v>
      </c>
      <c r="K362" s="808">
        <v>80000</v>
      </c>
      <c r="L362" s="702" t="s">
        <v>525</v>
      </c>
      <c r="M362" s="183">
        <v>64</v>
      </c>
      <c r="N362" s="702" t="s">
        <v>525</v>
      </c>
      <c r="O362" s="263">
        <v>64</v>
      </c>
      <c r="P362" s="848" t="s">
        <v>3701</v>
      </c>
      <c r="Q362" s="66" t="s">
        <v>3700</v>
      </c>
      <c r="R362" s="86" t="s">
        <v>2294</v>
      </c>
      <c r="S362" s="86" t="s">
        <v>2295</v>
      </c>
      <c r="T362" s="86" t="s">
        <v>2296</v>
      </c>
      <c r="U362" s="191">
        <v>1</v>
      </c>
      <c r="V362" s="118">
        <v>1.2</v>
      </c>
      <c r="W362" s="191" t="s">
        <v>103</v>
      </c>
      <c r="X362" s="40" t="s">
        <v>221</v>
      </c>
      <c r="Y362" s="416" t="s">
        <v>2272</v>
      </c>
      <c r="Z362" s="48"/>
      <c r="AA362" s="48"/>
      <c r="AB362" s="207"/>
      <c r="AC362" s="207"/>
      <c r="AD362" s="207"/>
      <c r="AE362" s="207"/>
      <c r="AF362" s="207"/>
      <c r="AG362" s="207"/>
      <c r="AH362" s="207"/>
      <c r="AI362" s="207"/>
      <c r="AJ362" s="207"/>
    </row>
    <row r="363" spans="1:36" s="208" customFormat="1" ht="69.75">
      <c r="A363" s="55"/>
      <c r="B363" s="56"/>
      <c r="C363" s="582">
        <v>4</v>
      </c>
      <c r="D363" s="492">
        <v>3</v>
      </c>
      <c r="E363" s="454" t="s">
        <v>2297</v>
      </c>
      <c r="F363" s="183" t="s">
        <v>525</v>
      </c>
      <c r="G363" s="811">
        <v>400000</v>
      </c>
      <c r="H363" s="702" t="s">
        <v>525</v>
      </c>
      <c r="I363" s="702" t="s">
        <v>525</v>
      </c>
      <c r="J363" s="702" t="s">
        <v>525</v>
      </c>
      <c r="K363" s="808">
        <v>400000</v>
      </c>
      <c r="L363" s="702" t="s">
        <v>525</v>
      </c>
      <c r="M363" s="188">
        <v>50</v>
      </c>
      <c r="N363" s="188">
        <v>500</v>
      </c>
      <c r="O363" s="189">
        <v>550</v>
      </c>
      <c r="P363" s="86" t="s">
        <v>2298</v>
      </c>
      <c r="Q363" s="190" t="s">
        <v>2299</v>
      </c>
      <c r="R363" s="455" t="s">
        <v>2470</v>
      </c>
      <c r="S363" s="86" t="s">
        <v>2270</v>
      </c>
      <c r="T363" s="86" t="s">
        <v>2300</v>
      </c>
      <c r="U363" s="191">
        <v>1</v>
      </c>
      <c r="V363" s="118">
        <v>1.2</v>
      </c>
      <c r="W363" s="191" t="s">
        <v>103</v>
      </c>
      <c r="X363" s="40" t="s">
        <v>221</v>
      </c>
      <c r="Y363" s="416" t="s">
        <v>2272</v>
      </c>
      <c r="Z363" s="207"/>
      <c r="AA363" s="207"/>
      <c r="AB363" s="207"/>
      <c r="AC363" s="207"/>
      <c r="AD363" s="207"/>
      <c r="AE363" s="207"/>
      <c r="AF363" s="207"/>
      <c r="AG363" s="207"/>
      <c r="AH363" s="207"/>
      <c r="AI363" s="207"/>
      <c r="AJ363" s="207"/>
    </row>
    <row r="364" spans="1:36" s="208" customFormat="1" ht="69.75">
      <c r="A364" s="55"/>
      <c r="B364" s="56"/>
      <c r="C364" s="582">
        <v>5</v>
      </c>
      <c r="D364" s="502">
        <v>1</v>
      </c>
      <c r="E364" s="389" t="s">
        <v>2339</v>
      </c>
      <c r="F364" s="440">
        <v>0</v>
      </c>
      <c r="G364" s="816">
        <v>400000</v>
      </c>
      <c r="H364" s="440">
        <v>0</v>
      </c>
      <c r="I364" s="440">
        <v>0</v>
      </c>
      <c r="J364" s="440">
        <v>0</v>
      </c>
      <c r="K364" s="47">
        <f>SUM(F364,G364,H364,I364,J364)</f>
        <v>400000</v>
      </c>
      <c r="L364" s="439" t="s">
        <v>410</v>
      </c>
      <c r="M364" s="439" t="s">
        <v>410</v>
      </c>
      <c r="N364" s="439" t="s">
        <v>410</v>
      </c>
      <c r="O364" s="439" t="s">
        <v>410</v>
      </c>
      <c r="P364" s="415" t="s">
        <v>240</v>
      </c>
      <c r="Q364" s="804" t="s">
        <v>220</v>
      </c>
      <c r="R364" s="65" t="s">
        <v>477</v>
      </c>
      <c r="S364" s="65" t="s">
        <v>2340</v>
      </c>
      <c r="T364" s="65" t="s">
        <v>2341</v>
      </c>
      <c r="U364" s="65">
        <v>1</v>
      </c>
      <c r="V364" s="65">
        <v>1.2</v>
      </c>
      <c r="W364" s="65" t="s">
        <v>103</v>
      </c>
      <c r="X364" s="40" t="s">
        <v>221</v>
      </c>
      <c r="Y364" s="416" t="s">
        <v>2342</v>
      </c>
      <c r="Z364" s="207"/>
      <c r="AA364" s="207"/>
      <c r="AB364" s="207"/>
      <c r="AC364" s="207"/>
      <c r="AD364" s="207"/>
      <c r="AE364" s="207"/>
      <c r="AF364" s="207"/>
      <c r="AG364" s="207"/>
      <c r="AH364" s="207"/>
      <c r="AI364" s="207"/>
      <c r="AJ364" s="207"/>
    </row>
    <row r="365" spans="1:36" s="208" customFormat="1" ht="263.25" customHeight="1">
      <c r="A365" s="55"/>
      <c r="B365" s="56"/>
      <c r="C365" s="582">
        <v>6</v>
      </c>
      <c r="D365" s="502">
        <v>7</v>
      </c>
      <c r="E365" s="454" t="s">
        <v>2343</v>
      </c>
      <c r="F365" s="440">
        <v>0</v>
      </c>
      <c r="G365" s="813">
        <v>1000000</v>
      </c>
      <c r="H365" s="440">
        <v>0</v>
      </c>
      <c r="I365" s="440">
        <v>0</v>
      </c>
      <c r="J365" s="440">
        <v>0</v>
      </c>
      <c r="K365" s="47">
        <f t="shared" ref="K365:K366" si="49">SUM(F365,G365,H365,I365,J365)</f>
        <v>1000000</v>
      </c>
      <c r="L365" s="439">
        <v>730</v>
      </c>
      <c r="M365" s="439">
        <v>63</v>
      </c>
      <c r="N365" s="439" t="s">
        <v>410</v>
      </c>
      <c r="O365" s="439">
        <v>793</v>
      </c>
      <c r="P365" s="66" t="s">
        <v>3941</v>
      </c>
      <c r="Q365" s="66" t="s">
        <v>3942</v>
      </c>
      <c r="R365" s="65" t="s">
        <v>3386</v>
      </c>
      <c r="S365" s="65" t="s">
        <v>2344</v>
      </c>
      <c r="T365" s="65" t="s">
        <v>178</v>
      </c>
      <c r="U365" s="65">
        <v>1</v>
      </c>
      <c r="V365" s="65">
        <v>1.2</v>
      </c>
      <c r="W365" s="65" t="s">
        <v>103</v>
      </c>
      <c r="X365" s="40" t="s">
        <v>221</v>
      </c>
      <c r="Y365" s="416" t="s">
        <v>2342</v>
      </c>
      <c r="Z365" s="48"/>
      <c r="AA365" s="48"/>
      <c r="AB365" s="207"/>
      <c r="AC365" s="207"/>
      <c r="AD365" s="207"/>
      <c r="AE365" s="207"/>
      <c r="AF365" s="207"/>
      <c r="AG365" s="207"/>
      <c r="AH365" s="207"/>
      <c r="AI365" s="207"/>
      <c r="AJ365" s="207"/>
    </row>
    <row r="366" spans="1:36" s="208" customFormat="1" ht="198.75" customHeight="1">
      <c r="A366" s="55"/>
      <c r="B366" s="56"/>
      <c r="C366" s="582">
        <v>7</v>
      </c>
      <c r="D366" s="502">
        <v>8</v>
      </c>
      <c r="E366" s="389" t="s">
        <v>2345</v>
      </c>
      <c r="F366" s="147">
        <v>50000</v>
      </c>
      <c r="G366" s="439" t="s">
        <v>410</v>
      </c>
      <c r="H366" s="439" t="s">
        <v>410</v>
      </c>
      <c r="I366" s="439" t="s">
        <v>410</v>
      </c>
      <c r="J366" s="439" t="s">
        <v>410</v>
      </c>
      <c r="K366" s="47">
        <f t="shared" si="49"/>
        <v>50000</v>
      </c>
      <c r="L366" s="74" t="s">
        <v>410</v>
      </c>
      <c r="M366" s="74">
        <v>28</v>
      </c>
      <c r="N366" s="74" t="s">
        <v>410</v>
      </c>
      <c r="O366" s="74">
        <v>28</v>
      </c>
      <c r="P366" s="66" t="s">
        <v>3186</v>
      </c>
      <c r="Q366" s="66" t="s">
        <v>3641</v>
      </c>
      <c r="R366" s="65" t="s">
        <v>2151</v>
      </c>
      <c r="S366" s="65" t="s">
        <v>2344</v>
      </c>
      <c r="T366" s="65" t="s">
        <v>178</v>
      </c>
      <c r="U366" s="65">
        <v>1</v>
      </c>
      <c r="V366" s="65">
        <v>1.2</v>
      </c>
      <c r="W366" s="65" t="s">
        <v>103</v>
      </c>
      <c r="X366" s="40" t="s">
        <v>221</v>
      </c>
      <c r="Y366" s="416" t="s">
        <v>2342</v>
      </c>
      <c r="Z366" s="207"/>
      <c r="AA366" s="207"/>
      <c r="AB366" s="207"/>
      <c r="AC366" s="207"/>
      <c r="AD366" s="207"/>
      <c r="AE366" s="207"/>
      <c r="AF366" s="207"/>
      <c r="AG366" s="207"/>
      <c r="AH366" s="207"/>
      <c r="AI366" s="207"/>
      <c r="AJ366" s="207"/>
    </row>
    <row r="367" spans="1:36" s="208" customFormat="1" ht="222.75" customHeight="1">
      <c r="A367" s="55"/>
      <c r="B367" s="56"/>
      <c r="C367" s="582">
        <v>8</v>
      </c>
      <c r="D367" s="502"/>
      <c r="E367" s="389" t="s">
        <v>3210</v>
      </c>
      <c r="F367" s="439" t="s">
        <v>410</v>
      </c>
      <c r="G367" s="439" t="s">
        <v>410</v>
      </c>
      <c r="H367" s="439" t="s">
        <v>410</v>
      </c>
      <c r="I367" s="439" t="s">
        <v>410</v>
      </c>
      <c r="J367" s="54">
        <v>60000</v>
      </c>
      <c r="K367" s="47">
        <f>SUM(F367,G367,H367,I367,J367)</f>
        <v>60000</v>
      </c>
      <c r="L367" s="439" t="s">
        <v>410</v>
      </c>
      <c r="M367" s="74">
        <v>25</v>
      </c>
      <c r="N367" s="439" t="s">
        <v>410</v>
      </c>
      <c r="O367" s="439" t="s">
        <v>410</v>
      </c>
      <c r="P367" s="66" t="s">
        <v>3211</v>
      </c>
      <c r="Q367" s="66" t="s">
        <v>3212</v>
      </c>
      <c r="R367" s="67">
        <v>21641</v>
      </c>
      <c r="S367" s="65"/>
      <c r="T367" s="65"/>
      <c r="U367" s="65">
        <v>1</v>
      </c>
      <c r="V367" s="65">
        <v>1.2</v>
      </c>
      <c r="W367" s="65" t="s">
        <v>103</v>
      </c>
      <c r="X367" s="40"/>
      <c r="Y367" s="416" t="s">
        <v>2342</v>
      </c>
      <c r="Z367" s="207"/>
      <c r="AA367" s="207"/>
      <c r="AB367" s="207"/>
      <c r="AC367" s="207"/>
      <c r="AD367" s="207"/>
      <c r="AE367" s="207"/>
      <c r="AF367" s="207"/>
      <c r="AG367" s="207"/>
      <c r="AH367" s="207"/>
      <c r="AI367" s="207"/>
      <c r="AJ367" s="207"/>
    </row>
    <row r="368" spans="1:36" s="208" customFormat="1" ht="116.25">
      <c r="A368" s="767"/>
      <c r="B368" s="768"/>
      <c r="C368" s="777">
        <v>9</v>
      </c>
      <c r="D368" s="1809">
        <v>58</v>
      </c>
      <c r="E368" s="1810" t="s">
        <v>218</v>
      </c>
      <c r="F368" s="1811">
        <v>0</v>
      </c>
      <c r="G368" s="1811">
        <v>0</v>
      </c>
      <c r="H368" s="1179">
        <v>402300</v>
      </c>
      <c r="I368" s="1812">
        <v>0</v>
      </c>
      <c r="J368" s="1812">
        <v>0</v>
      </c>
      <c r="K368" s="1812">
        <f>SUM(F368,G368,H368,I368,J368)</f>
        <v>402300</v>
      </c>
      <c r="L368" s="918">
        <v>30</v>
      </c>
      <c r="M368" s="1812">
        <v>0</v>
      </c>
      <c r="N368" s="918">
        <v>400</v>
      </c>
      <c r="O368" s="918">
        <f>SUM(L368:N368)</f>
        <v>430</v>
      </c>
      <c r="P368" s="920" t="s">
        <v>219</v>
      </c>
      <c r="Q368" s="920" t="s">
        <v>220</v>
      </c>
      <c r="R368" s="1813">
        <v>21732</v>
      </c>
      <c r="S368" s="861" t="s">
        <v>206</v>
      </c>
      <c r="T368" s="922" t="s">
        <v>207</v>
      </c>
      <c r="U368" s="930">
        <v>1</v>
      </c>
      <c r="V368" s="930">
        <v>1.2</v>
      </c>
      <c r="W368" s="930" t="s">
        <v>103</v>
      </c>
      <c r="X368" s="922" t="s">
        <v>221</v>
      </c>
      <c r="Y368" s="1814" t="s">
        <v>863</v>
      </c>
      <c r="Z368" s="207"/>
      <c r="AA368" s="207"/>
      <c r="AB368" s="207"/>
      <c r="AC368" s="207"/>
      <c r="AD368" s="207"/>
      <c r="AE368" s="207"/>
      <c r="AF368" s="207"/>
      <c r="AG368" s="207"/>
      <c r="AH368" s="207"/>
      <c r="AI368" s="207"/>
      <c r="AJ368" s="207"/>
    </row>
    <row r="369" spans="1:36" s="225" customFormat="1" ht="46.5">
      <c r="A369" s="292"/>
      <c r="B369" s="293"/>
      <c r="C369" s="294" t="s">
        <v>28</v>
      </c>
      <c r="D369" s="484" t="s">
        <v>236</v>
      </c>
      <c r="E369" s="485" t="s">
        <v>237</v>
      </c>
      <c r="F369" s="282">
        <f>SUM(F370)</f>
        <v>0</v>
      </c>
      <c r="G369" s="282">
        <f t="shared" ref="G369:K369" si="50">SUM(G370)</f>
        <v>0</v>
      </c>
      <c r="H369" s="282">
        <f t="shared" si="50"/>
        <v>0</v>
      </c>
      <c r="I369" s="282">
        <f t="shared" si="50"/>
        <v>0</v>
      </c>
      <c r="J369" s="282">
        <f t="shared" si="50"/>
        <v>100000</v>
      </c>
      <c r="K369" s="282">
        <f t="shared" si="50"/>
        <v>100000</v>
      </c>
      <c r="L369" s="282"/>
      <c r="M369" s="282"/>
      <c r="N369" s="282"/>
      <c r="O369" s="282"/>
      <c r="P369" s="319"/>
      <c r="Q369" s="319"/>
      <c r="R369" s="319"/>
      <c r="S369" s="319"/>
      <c r="T369" s="319"/>
      <c r="U369" s="344"/>
      <c r="V369" s="344"/>
      <c r="W369" s="344"/>
      <c r="X369" s="401"/>
      <c r="Y369" s="682"/>
      <c r="Z369" s="1931"/>
      <c r="AA369" s="224"/>
      <c r="AB369" s="224"/>
      <c r="AC369" s="224"/>
      <c r="AD369" s="224"/>
      <c r="AE369" s="224"/>
      <c r="AF369" s="224"/>
      <c r="AG369" s="224"/>
      <c r="AH369" s="224"/>
      <c r="AI369" s="224"/>
      <c r="AJ369" s="224"/>
    </row>
    <row r="370" spans="1:36" s="208" customFormat="1" ht="186">
      <c r="A370" s="837"/>
      <c r="B370" s="1034"/>
      <c r="C370" s="777">
        <v>1</v>
      </c>
      <c r="D370" s="1021"/>
      <c r="E370" s="699" t="s">
        <v>3213</v>
      </c>
      <c r="F370" s="839" t="s">
        <v>410</v>
      </c>
      <c r="G370" s="839" t="s">
        <v>410</v>
      </c>
      <c r="H370" s="839" t="s">
        <v>410</v>
      </c>
      <c r="I370" s="839" t="s">
        <v>410</v>
      </c>
      <c r="J370" s="1179">
        <v>100000</v>
      </c>
      <c r="K370" s="1006">
        <f>SUM(F370,G370,H370,I370,J370)</f>
        <v>100000</v>
      </c>
      <c r="L370" s="839" t="s">
        <v>410</v>
      </c>
      <c r="M370" s="1117">
        <v>25</v>
      </c>
      <c r="N370" s="839" t="s">
        <v>410</v>
      </c>
      <c r="O370" s="839" t="s">
        <v>410</v>
      </c>
      <c r="P370" s="1118" t="s">
        <v>3643</v>
      </c>
      <c r="Q370" s="1118" t="s">
        <v>3642</v>
      </c>
      <c r="R370" s="1119">
        <v>21582</v>
      </c>
      <c r="S370" s="930"/>
      <c r="T370" s="930"/>
      <c r="U370" s="65">
        <v>1</v>
      </c>
      <c r="V370" s="65">
        <v>1.2</v>
      </c>
      <c r="W370" s="65" t="s">
        <v>236</v>
      </c>
      <c r="X370" s="922"/>
      <c r="Y370" s="921" t="s">
        <v>2342</v>
      </c>
      <c r="Z370" s="1386"/>
      <c r="AA370" s="207"/>
      <c r="AB370" s="207"/>
      <c r="AC370" s="207"/>
      <c r="AD370" s="207"/>
      <c r="AE370" s="207"/>
      <c r="AF370" s="207"/>
      <c r="AG370" s="207"/>
      <c r="AH370" s="207"/>
      <c r="AI370" s="207"/>
      <c r="AJ370" s="207"/>
    </row>
    <row r="371" spans="1:36" ht="34.5" customHeight="1">
      <c r="A371" s="1982" t="s">
        <v>110</v>
      </c>
      <c r="B371" s="2042"/>
      <c r="C371" s="2042"/>
      <c r="D371" s="2042"/>
      <c r="E371" s="2042"/>
      <c r="F371" s="453">
        <f t="shared" ref="F371:K371" si="51">SUM(F9,F146)</f>
        <v>14254360</v>
      </c>
      <c r="G371" s="285">
        <f t="shared" si="51"/>
        <v>46309200</v>
      </c>
      <c r="H371" s="285">
        <f t="shared" si="51"/>
        <v>402300</v>
      </c>
      <c r="I371" s="285">
        <f t="shared" si="51"/>
        <v>0</v>
      </c>
      <c r="J371" s="285">
        <f t="shared" si="51"/>
        <v>230000</v>
      </c>
      <c r="K371" s="285">
        <f t="shared" si="51"/>
        <v>61195860</v>
      </c>
      <c r="L371" s="285"/>
      <c r="M371" s="285"/>
      <c r="N371" s="285"/>
      <c r="O371" s="285"/>
      <c r="P371" s="385"/>
      <c r="Q371" s="385"/>
      <c r="R371" s="1875"/>
      <c r="S371" s="1874"/>
      <c r="T371" s="1881"/>
      <c r="U371" s="1881"/>
      <c r="V371" s="1881"/>
      <c r="W371" s="1881"/>
      <c r="X371" s="1881"/>
      <c r="Y371" s="1932"/>
      <c r="Z371" s="385"/>
      <c r="AA371" s="385"/>
      <c r="AB371" s="385"/>
      <c r="AC371" s="385"/>
      <c r="AD371" s="385"/>
      <c r="AE371" s="385"/>
      <c r="AF371" s="386"/>
    </row>
    <row r="372" spans="1:36">
      <c r="C372" s="1035"/>
      <c r="D372" s="1035"/>
      <c r="F372" s="32"/>
      <c r="G372" s="32"/>
      <c r="K372" s="809"/>
      <c r="L372" s="31"/>
      <c r="M372" s="31"/>
      <c r="N372" s="31"/>
      <c r="O372" s="31"/>
      <c r="X372" s="150"/>
    </row>
    <row r="373" spans="1:36">
      <c r="C373" s="1035"/>
      <c r="D373" s="1035"/>
      <c r="X373" s="150"/>
    </row>
    <row r="374" spans="1:36">
      <c r="C374" s="1035"/>
      <c r="D374" s="1035"/>
      <c r="E374" s="616"/>
      <c r="F374" s="32"/>
      <c r="G374" s="32"/>
      <c r="K374" s="809"/>
      <c r="L374" s="31"/>
      <c r="M374" s="31"/>
      <c r="N374" s="31"/>
      <c r="O374" s="31"/>
      <c r="X374" s="150"/>
    </row>
    <row r="375" spans="1:36">
      <c r="C375" s="1035"/>
      <c r="D375" s="1035"/>
      <c r="E375" s="616"/>
      <c r="F375" s="31"/>
      <c r="G375" s="31"/>
      <c r="H375" s="31"/>
      <c r="I375" s="31"/>
      <c r="J375" s="31"/>
      <c r="K375" s="809"/>
      <c r="L375" s="31"/>
      <c r="M375" s="31"/>
      <c r="N375" s="31"/>
      <c r="O375" s="31"/>
      <c r="X375" s="150"/>
    </row>
    <row r="376" spans="1:36">
      <c r="C376" s="1035"/>
      <c r="D376" s="1035"/>
      <c r="E376" s="616"/>
      <c r="X376" s="150"/>
    </row>
    <row r="377" spans="1:36">
      <c r="C377" s="1035"/>
      <c r="D377" s="1035"/>
      <c r="E377" s="616"/>
      <c r="X377" s="150"/>
    </row>
    <row r="378" spans="1:36">
      <c r="C378" s="1035"/>
      <c r="D378" s="1035"/>
      <c r="E378" s="616"/>
      <c r="X378" s="150"/>
    </row>
    <row r="379" spans="1:36">
      <c r="C379" s="1035"/>
      <c r="D379" s="1035"/>
      <c r="E379" s="616"/>
      <c r="X379" s="150"/>
    </row>
    <row r="380" spans="1:36">
      <c r="C380" s="1035"/>
      <c r="D380" s="1035"/>
      <c r="E380" s="616"/>
      <c r="X380" s="150"/>
    </row>
    <row r="381" spans="1:36">
      <c r="C381" s="1035"/>
      <c r="D381" s="1035"/>
      <c r="E381" s="616"/>
      <c r="X381" s="150"/>
    </row>
    <row r="382" spans="1:36">
      <c r="C382" s="1035"/>
      <c r="D382" s="1035"/>
      <c r="E382" s="616"/>
      <c r="F382" s="403"/>
      <c r="H382" s="31"/>
      <c r="X382" s="150"/>
    </row>
    <row r="383" spans="1:36">
      <c r="C383" s="1035"/>
      <c r="D383" s="1035"/>
      <c r="E383" s="616"/>
      <c r="F383" s="31"/>
      <c r="X383" s="150"/>
    </row>
    <row r="384" spans="1:36">
      <c r="C384" s="1035"/>
      <c r="D384" s="1035"/>
      <c r="E384" s="616"/>
      <c r="F384" s="403"/>
      <c r="H384" s="31"/>
      <c r="X384" s="150"/>
    </row>
    <row r="385" spans="3:24">
      <c r="C385" s="1035"/>
      <c r="D385" s="1035"/>
      <c r="E385" s="616"/>
      <c r="F385" s="31"/>
      <c r="H385" s="31"/>
      <c r="X385" s="150"/>
    </row>
    <row r="386" spans="3:24">
      <c r="C386" s="1035"/>
      <c r="D386" s="1035"/>
      <c r="E386" s="616"/>
      <c r="F386" s="403"/>
      <c r="H386" s="31"/>
      <c r="X386" s="150"/>
    </row>
    <row r="387" spans="3:24">
      <c r="C387" s="1035"/>
      <c r="D387" s="1035"/>
      <c r="E387" s="616"/>
      <c r="F387" s="31"/>
      <c r="H387" s="31"/>
      <c r="X387" s="150"/>
    </row>
    <row r="388" spans="3:24">
      <c r="C388" s="1035"/>
      <c r="D388" s="1035"/>
      <c r="E388" s="616"/>
      <c r="F388" s="403"/>
      <c r="H388" s="31"/>
      <c r="X388" s="150"/>
    </row>
    <row r="389" spans="3:24">
      <c r="C389" s="1035"/>
      <c r="D389" s="1035"/>
      <c r="E389" s="616"/>
      <c r="F389" s="381"/>
      <c r="H389" s="31"/>
      <c r="X389" s="150"/>
    </row>
    <row r="390" spans="3:24">
      <c r="C390" s="1035"/>
      <c r="D390" s="1035"/>
      <c r="E390" s="616"/>
      <c r="F390" s="403"/>
      <c r="H390" s="31"/>
      <c r="X390" s="150"/>
    </row>
    <row r="391" spans="3:24">
      <c r="C391" s="1035"/>
      <c r="D391" s="1035"/>
      <c r="E391" s="616"/>
      <c r="F391" s="381"/>
      <c r="H391" s="31"/>
      <c r="X391" s="150"/>
    </row>
    <row r="392" spans="3:24">
      <c r="C392" s="1035"/>
      <c r="D392" s="1035"/>
      <c r="E392" s="616"/>
      <c r="F392" s="403"/>
      <c r="X392" s="150"/>
    </row>
    <row r="393" spans="3:24">
      <c r="C393" s="1035"/>
      <c r="D393" s="1035"/>
      <c r="E393" s="616"/>
      <c r="X393" s="150"/>
    </row>
    <row r="394" spans="3:24">
      <c r="C394" s="1035"/>
      <c r="D394" s="1035"/>
      <c r="E394" s="616"/>
      <c r="F394" s="381"/>
      <c r="X394" s="150"/>
    </row>
    <row r="395" spans="3:24">
      <c r="C395" s="1035"/>
      <c r="D395" s="1035"/>
      <c r="E395" s="616"/>
      <c r="F395" s="403"/>
      <c r="H395" s="31"/>
      <c r="X395" s="150"/>
    </row>
    <row r="396" spans="3:24">
      <c r="C396" s="1035"/>
      <c r="D396" s="1035"/>
      <c r="E396" s="616"/>
      <c r="X396" s="150"/>
    </row>
    <row r="397" spans="3:24">
      <c r="C397" s="1035"/>
      <c r="D397" s="1035"/>
      <c r="E397" s="616"/>
      <c r="F397" s="403"/>
      <c r="X397" s="150"/>
    </row>
    <row r="398" spans="3:24">
      <c r="C398" s="1035"/>
      <c r="D398" s="1035"/>
      <c r="E398" s="616"/>
      <c r="X398" s="150"/>
    </row>
    <row r="399" spans="3:24">
      <c r="C399" s="1035"/>
      <c r="D399" s="1035"/>
      <c r="E399" s="616"/>
      <c r="F399" s="381"/>
      <c r="X399" s="150"/>
    </row>
    <row r="400" spans="3:24">
      <c r="C400" s="1035"/>
      <c r="D400" s="1035"/>
      <c r="E400" s="616"/>
      <c r="X400" s="150"/>
    </row>
    <row r="401" spans="3:24">
      <c r="C401" s="1035"/>
      <c r="D401" s="1035"/>
      <c r="E401" s="616"/>
      <c r="X401" s="150"/>
    </row>
    <row r="402" spans="3:24">
      <c r="C402" s="1035"/>
      <c r="D402" s="1035"/>
      <c r="E402" s="616"/>
      <c r="F402" s="381"/>
      <c r="H402" s="31"/>
      <c r="X402" s="150"/>
    </row>
    <row r="403" spans="3:24">
      <c r="C403" s="1035"/>
      <c r="D403" s="1035"/>
      <c r="E403" s="616"/>
      <c r="X403" s="150"/>
    </row>
    <row r="404" spans="3:24">
      <c r="C404" s="1035"/>
      <c r="D404" s="1035"/>
      <c r="E404" s="616"/>
      <c r="X404" s="150"/>
    </row>
    <row r="405" spans="3:24">
      <c r="E405" s="616"/>
    </row>
    <row r="406" spans="3:24">
      <c r="E406" s="617"/>
      <c r="F406" s="403"/>
      <c r="H406" s="31"/>
    </row>
    <row r="408" spans="3:24">
      <c r="F408" s="31"/>
      <c r="G408" s="31"/>
      <c r="H408" s="31"/>
    </row>
    <row r="409" spans="3:24">
      <c r="C409" s="1864"/>
      <c r="D409" s="1864"/>
      <c r="E409" s="561" t="s">
        <v>148</v>
      </c>
      <c r="F409" s="31">
        <f>SUM(F28,F29,F30,F31,F32,F33,F34,F142,F149,F150,F151,F152,F153,F154,F158,F159,F160,F161,F162,F163,F164,F191,F192,F193,F213,F214,F215,F216,F217,F218,F219,F220,F221,F222,F223,F224,F225,F226,F227,F229,F230,F306,F307,F308,F309,F310,F311,F312,F313,F368)</f>
        <v>877700</v>
      </c>
      <c r="G409" s="31">
        <f t="shared" ref="G409:K409" si="52">SUM(G28,G29,G30,G31,G32,G33,G34,G142,G149,G150,G151,G152,G153,G154,G158,G159,G160,G161,G162,G163,G164,G191,G192,G193,G213,G214,G215,G216,G217,G218,G219,G220,G221,G222,G223,G224,G225,G226,G227,G229,G230,G306,G307,G308,G309,G310,G311,G312,G313,G368)</f>
        <v>3474300</v>
      </c>
      <c r="H409" s="31">
        <f t="shared" si="52"/>
        <v>402300</v>
      </c>
      <c r="I409" s="31">
        <f t="shared" si="52"/>
        <v>0</v>
      </c>
      <c r="J409" s="31">
        <f t="shared" si="52"/>
        <v>0</v>
      </c>
      <c r="K409" s="31">
        <f t="shared" si="52"/>
        <v>4754300</v>
      </c>
    </row>
    <row r="410" spans="3:24">
      <c r="C410" s="1864"/>
      <c r="D410" s="1864"/>
      <c r="E410" s="561" t="s">
        <v>3935</v>
      </c>
      <c r="F410" s="31">
        <f>SUM(F71,F106,F107,F108,F109,F110,F111,F228,F245,F246,F247,F248,F249,F250,F251,F252)</f>
        <v>390000</v>
      </c>
      <c r="G410" s="31">
        <f t="shared" ref="G410:K410" si="53">SUM(G71,G106,G107,G108,G109,G110,G111,G228,G245,G246,G247,G248,G249,G250,G251,G252)</f>
        <v>568500</v>
      </c>
      <c r="H410" s="31">
        <f t="shared" si="53"/>
        <v>0</v>
      </c>
      <c r="I410" s="31">
        <f t="shared" si="53"/>
        <v>0</v>
      </c>
      <c r="J410" s="31">
        <f t="shared" si="53"/>
        <v>30000</v>
      </c>
      <c r="K410" s="31">
        <f t="shared" si="53"/>
        <v>988500</v>
      </c>
    </row>
    <row r="411" spans="3:24">
      <c r="E411" s="561" t="s">
        <v>3936</v>
      </c>
      <c r="F411" s="31">
        <f>SUM(F26,F364,F365,F366,F367,F370)</f>
        <v>50000</v>
      </c>
      <c r="G411" s="31">
        <f t="shared" ref="G411:K411" si="54">SUM(G26,G364,G365,G366,G367,G370)</f>
        <v>1400000</v>
      </c>
      <c r="H411" s="31">
        <f t="shared" si="54"/>
        <v>0</v>
      </c>
      <c r="I411" s="31">
        <f t="shared" si="54"/>
        <v>0</v>
      </c>
      <c r="J411" s="31">
        <f t="shared" si="54"/>
        <v>200000</v>
      </c>
      <c r="K411" s="31">
        <f t="shared" si="54"/>
        <v>1650000</v>
      </c>
      <c r="S411" s="28"/>
    </row>
    <row r="412" spans="3:24">
      <c r="G412" s="28" t="s">
        <v>16</v>
      </c>
      <c r="J412" s="28" t="s">
        <v>2977</v>
      </c>
      <c r="S412" s="31"/>
    </row>
    <row r="413" spans="3:24">
      <c r="G413" s="28" t="s">
        <v>2373</v>
      </c>
      <c r="H413" s="381"/>
      <c r="S413" s="28"/>
    </row>
    <row r="414" spans="3:24">
      <c r="G414" s="28" t="s">
        <v>2385</v>
      </c>
      <c r="H414" s="381"/>
      <c r="S414" s="28"/>
    </row>
    <row r="415" spans="3:24">
      <c r="G415" s="28" t="s">
        <v>2975</v>
      </c>
      <c r="H415" s="381"/>
      <c r="S415" s="31"/>
    </row>
    <row r="416" spans="3:24">
      <c r="G416" s="28" t="s">
        <v>2976</v>
      </c>
      <c r="H416" s="381"/>
      <c r="S416" s="31"/>
    </row>
    <row r="417" spans="7:19">
      <c r="G417" s="28" t="s">
        <v>2978</v>
      </c>
      <c r="H417" s="381"/>
      <c r="S417" s="31"/>
    </row>
    <row r="418" spans="7:19">
      <c r="G418" s="28" t="s">
        <v>2979</v>
      </c>
      <c r="H418" s="381"/>
      <c r="S418" s="31"/>
    </row>
    <row r="419" spans="7:19">
      <c r="G419" s="28" t="s">
        <v>2980</v>
      </c>
      <c r="H419" s="381"/>
      <c r="S419" s="31"/>
    </row>
    <row r="420" spans="7:19">
      <c r="G420" s="28" t="s">
        <v>891</v>
      </c>
      <c r="H420" s="381">
        <f>SUM(G55,G56,G57,G58,G59,G60,G194,G195,G207,G208,G209,G210,G211)</f>
        <v>527500</v>
      </c>
      <c r="J420" s="31">
        <f>SUM(F55,F56,F57,F58,F59,F60,F194,F195,F207,F208,F209,F210,F211)</f>
        <v>150000</v>
      </c>
      <c r="S420" s="31"/>
    </row>
    <row r="421" spans="7:19">
      <c r="G421" s="28" t="s">
        <v>2981</v>
      </c>
      <c r="H421" s="31">
        <f>SUM(G321,G322,G323,G324,G325,G326,G327,G328,G329,G330,G331,G332,G333,G334,G335,G336,G337,G338,G339,G340,G341,G342,G343,G344,G345,G346)</f>
        <v>10190200</v>
      </c>
      <c r="J421" s="404">
        <f>SUM(F321,F322,F323,F324,F325,F326,F327,F328,F329,F330,F331,F332,F333,F334,F335,F336,F337,F338,F339,F340,F341,F342,F343,F344,F345,F346)</f>
        <v>0</v>
      </c>
      <c r="S421" s="31"/>
    </row>
    <row r="422" spans="7:19">
      <c r="G422" s="28" t="s">
        <v>2982</v>
      </c>
      <c r="H422" s="381">
        <f>SUM(G52,G181,G182,G183,G314,G315,G316,G317,G318,G319,G320)</f>
        <v>752300</v>
      </c>
      <c r="J422" s="31">
        <f>SUM(F52,F181,F182,F183,F314,F315,F316,F317,F318,F319,F320)</f>
        <v>160000</v>
      </c>
      <c r="S422" s="31"/>
    </row>
    <row r="423" spans="7:19">
      <c r="G423" s="28" t="s">
        <v>2983</v>
      </c>
      <c r="H423" s="31">
        <f>SUM(G20,G62,G63,G64,G65,G66,G67,G68,G69,G70,G72,G73,G74,G75,G76,G77,G78,G79,G80,G81,G82,G83,G84,G85,G86,G88,G87,G89,G127,G168,G169,G170,G279,G280,G281)</f>
        <v>7726400</v>
      </c>
      <c r="J423" s="31">
        <f>SUM(F20,F62,F63,F64,F65,F66,F67,F68,F69,F70,F72,F73,F74,F75,F76,F77,F78,F79,F80,F81,F82,F83,F84,F85,F86,F87,F88,F89,F127,F168,F169,F170,F279,F280,F281)</f>
        <v>317000</v>
      </c>
      <c r="S423" s="31"/>
    </row>
    <row r="424" spans="7:19">
      <c r="G424" s="28" t="s">
        <v>2984</v>
      </c>
      <c r="H424" s="381">
        <f>SUM(G35,G36,G37,G38,G39,G40,G41,G42,G43,G44,G45,G46,G47,G48,G187,G188,G189,G190,G231,G232,G233,G234,G235,G236,G237,G238,G239,G240,G241,G242,G243,G360)</f>
        <v>451200</v>
      </c>
      <c r="J424" s="31">
        <f>SUM(F35,F36,F37,F38,F39,F40,F41,F42,F43,F44,F45,F46,F47,F48,F187,F188,F189,F190,F231,F232,F233,F234,F235,F236,F237,F238,F239,F240,F241,F242,F243,F360)</f>
        <v>1304100</v>
      </c>
      <c r="S424" s="31"/>
    </row>
    <row r="425" spans="7:19">
      <c r="G425" s="28" t="s">
        <v>2985</v>
      </c>
      <c r="H425" s="31">
        <f>SUM(G13,G53,G54,G138,G174,G175,G176,G177,G203,G204,G205,G206,G351,G352,G353,G354,G355,G356,G357,G358)</f>
        <v>3082000</v>
      </c>
      <c r="J425" s="31">
        <f>SUM(F13,F53,F54,F138,F174,F175,F176,F177,F203,F204,F205,F206,F351,F352,F353,F354,F355,F356,F357,F358)</f>
        <v>94000</v>
      </c>
      <c r="S425" s="381"/>
    </row>
    <row r="426" spans="7:19">
      <c r="G426" s="28" t="s">
        <v>2986</v>
      </c>
      <c r="H426" s="381">
        <f>SUM(G112,G113,G114,G115,G116,G117,G118,G119,G120,G121,G122,G123,G124,G125,G126,G254,G255,G256,G257,G258,G259,G260,G261,G262,G263,G264,G265,G266,G267,G268,G269,G270,G271,G272,G273,G274,G275,G276,G277,G278)</f>
        <v>8821300</v>
      </c>
      <c r="J426" s="31">
        <f>SUM(F112,F113,F114,F115,F116,F117,F118,F119,F120,F121,F122,F123,F124,F125,F126,F254,F255,F256,F257,F258,F259,F260,F261,F262,F263,F264,F265,F266,F267,F268,F269,F270,F271,F272,F273,F274,F275,F276,F277,F278)</f>
        <v>286500</v>
      </c>
      <c r="S426" s="31"/>
    </row>
    <row r="427" spans="7:19">
      <c r="G427" s="28" t="s">
        <v>2987</v>
      </c>
      <c r="H427" s="381">
        <f>SUM(G49,G50,G51,G90,G91,G92,G143,G165,G166,G167,G178,G179,G180,G185,G186,G244,G282,G284,G285,G283,G286,G287,G296,G297,G298,G299,G300,G301,G302,G303,G304,G305,G361)</f>
        <v>2605700</v>
      </c>
      <c r="J427" s="31">
        <f>SUM(F49,F50,F51,F90,F91,F92,F143,F165,F166,F167,F178,F179,F180,F185,F186,F244,F282,F283,F284,F285,F286,F287,F296,F297,F298,F299,F300,F301,F302,F303,F304,F305,F361)</f>
        <v>549600</v>
      </c>
      <c r="S427" s="31"/>
    </row>
    <row r="428" spans="7:19">
      <c r="G428" s="28" t="s">
        <v>2988</v>
      </c>
      <c r="H428" s="381">
        <f>SUM(G132,G133,G134,G135,G136,G137,G196,G197,G198,G200,G201,G202,G347,G348,G349,G350)</f>
        <v>979300</v>
      </c>
      <c r="J428" s="31">
        <f>SUM(F132,F133,F134,F135,F136,F137,F196,F197,F198,F200,F201,F202,F347,F348,F349,F350)</f>
        <v>285000</v>
      </c>
      <c r="S428" s="31"/>
    </row>
    <row r="429" spans="7:19">
      <c r="G429" s="28" t="s">
        <v>2989</v>
      </c>
      <c r="H429" s="381">
        <f>SUM(G71,G106,G107,G108,G109,G110,G111,G228,G245,G246,G247,G248,G249,G250,G251,G252)</f>
        <v>568500</v>
      </c>
      <c r="J429" s="31">
        <f>SUM(F71,F106,F107,F108,F109,F110,F111,F228,F245,F246,F247,F248,F249,F250,F251,F252)</f>
        <v>390000</v>
      </c>
      <c r="S429" s="31"/>
    </row>
    <row r="430" spans="7:19">
      <c r="G430" s="28" t="s">
        <v>2990</v>
      </c>
      <c r="H430" s="381">
        <f>SUM(G61,G171,G172,G173)</f>
        <v>1274400</v>
      </c>
      <c r="J430" s="31">
        <f>SUM(F61,F171,F172,F173)</f>
        <v>0</v>
      </c>
      <c r="S430" s="31"/>
    </row>
    <row r="431" spans="7:19">
      <c r="G431" s="28" t="s">
        <v>2991</v>
      </c>
      <c r="H431" s="31"/>
      <c r="S431" s="31"/>
    </row>
    <row r="432" spans="7:19">
      <c r="G432" s="28" t="s">
        <v>2608</v>
      </c>
      <c r="H432" s="381">
        <f>SUM(G24,G128,G129,G130,G131,G288,G289,G290,G291,G292,G293,G294)</f>
        <v>986700</v>
      </c>
      <c r="J432" s="31">
        <f>SUM(F24,F128,F129,F130,F131,F288,F289,F290,F291,F292,F293,F294)</f>
        <v>161530</v>
      </c>
      <c r="S432" s="31"/>
    </row>
    <row r="433" spans="7:19">
      <c r="G433" s="28" t="s">
        <v>148</v>
      </c>
      <c r="H433" s="381">
        <f>SUM(G28,G29,G30,G31,G32,G33,G34,G142,G149,G150,G151,G152,G153,G154,G155,G156,G157,G158,G159,G160,G161,G162,G163,G164,G192,G191,G193,G213,G214,G215,G216,G217,G218,G219,G220,G221,G222,G223,G224,G225,G226,G227,G229,G230,G306,G307,G308,G309,G310,G311,G312,G313,G368)</f>
        <v>3474300</v>
      </c>
      <c r="J433" s="381">
        <f>SUM(F28,F29,F30,F31,F32,F33,F34,F142,F149,F150,F151,F152,F153,F154,F158,F159,F160,F161,F163,F162,F164,F192,F191,F193,F213,F214,F215,F216,F217,F218,F219,F220,F221,F222,F223,F224,F225,F226,F227,F229,F230,F306,F307,F308,F309,F310,F311,F312,F313,F368)</f>
        <v>877700</v>
      </c>
      <c r="S433" s="404"/>
    </row>
    <row r="434" spans="7:19">
      <c r="G434" s="28" t="s">
        <v>2992</v>
      </c>
      <c r="H434" s="381"/>
      <c r="S434" s="1527"/>
    </row>
    <row r="435" spans="7:19">
      <c r="G435" s="28" t="s">
        <v>2993</v>
      </c>
      <c r="H435" s="403">
        <f>SUM(G14,G15,G16,G17,G18,G19,G22,G23,G25,G145,G184,G212,G253,G362,G363)</f>
        <v>1770000</v>
      </c>
      <c r="J435" s="31">
        <f>SUM(F14,F15,F16,F17,F18,F19,F22,F23,F25,F145,F184,F212,F253,F362,F363)</f>
        <v>0</v>
      </c>
      <c r="S435" s="31"/>
    </row>
    <row r="436" spans="7:19">
      <c r="G436" s="28" t="s">
        <v>2994</v>
      </c>
      <c r="H436" s="31"/>
      <c r="S436" s="31"/>
    </row>
    <row r="437" spans="7:19">
      <c r="G437" s="28" t="s">
        <v>2995</v>
      </c>
      <c r="H437" s="381"/>
      <c r="S437" s="31"/>
    </row>
    <row r="438" spans="7:19">
      <c r="G438" s="28" t="s">
        <v>2996</v>
      </c>
      <c r="H438" s="381"/>
      <c r="S438" s="1527"/>
    </row>
    <row r="439" spans="7:19">
      <c r="G439" s="28" t="s">
        <v>2997</v>
      </c>
      <c r="H439" s="381"/>
      <c r="S439" s="31"/>
    </row>
    <row r="440" spans="7:19">
      <c r="G440" s="28" t="s">
        <v>2998</v>
      </c>
      <c r="H440" s="381">
        <f>SUM(G26,G364,G365,G366,G367,G370)</f>
        <v>1400000</v>
      </c>
      <c r="J440" s="31">
        <f>SUM(F26,F364,F365,F366,F367,F370)</f>
        <v>50000</v>
      </c>
      <c r="S440" s="31"/>
    </row>
    <row r="441" spans="7:19">
      <c r="G441" s="28" t="s">
        <v>2999</v>
      </c>
      <c r="H441" s="381"/>
      <c r="S441" s="31"/>
    </row>
    <row r="442" spans="7:19">
      <c r="G442" s="28" t="s">
        <v>3000</v>
      </c>
      <c r="H442" s="31"/>
      <c r="S442" s="404"/>
    </row>
    <row r="443" spans="7:19">
      <c r="G443" s="28" t="s">
        <v>3001</v>
      </c>
      <c r="H443" s="31"/>
      <c r="S443" s="31"/>
    </row>
    <row r="444" spans="7:19">
      <c r="G444" s="28" t="s">
        <v>3003</v>
      </c>
      <c r="H444" s="381">
        <f>SUM(G93,G94,G95,G96,G97,G98,G99,G100,G101,G102,G103,G104,G105,G139,G140,G141)</f>
        <v>1699400</v>
      </c>
      <c r="J444" s="31">
        <f>SUM(F93,F94,F95,F96,F97,F98,F99,F100,F101,F102,F103,F104,F105,F139,F140,F141)</f>
        <v>200000</v>
      </c>
      <c r="S444" s="31"/>
    </row>
    <row r="445" spans="7:19">
      <c r="G445" s="28" t="s">
        <v>3004</v>
      </c>
      <c r="H445" s="1527"/>
      <c r="P445" s="28"/>
      <c r="Q445" s="1528"/>
      <c r="R445" s="1528"/>
      <c r="S445" s="1528"/>
    </row>
  </sheetData>
  <autoFilter ref="Y1:Y408"/>
  <mergeCells count="26">
    <mergeCell ref="Y3:Y6"/>
    <mergeCell ref="A371:E371"/>
    <mergeCell ref="H5:H6"/>
    <mergeCell ref="K5:K6"/>
    <mergeCell ref="P5:P6"/>
    <mergeCell ref="Q5:Q6"/>
    <mergeCell ref="B146:E146"/>
    <mergeCell ref="X3:X6"/>
    <mergeCell ref="A7:E7"/>
    <mergeCell ref="A8:E8"/>
    <mergeCell ref="P3:Q4"/>
    <mergeCell ref="A1:W1"/>
    <mergeCell ref="F3:K3"/>
    <mergeCell ref="R3:R6"/>
    <mergeCell ref="U3:W3"/>
    <mergeCell ref="A5:B5"/>
    <mergeCell ref="C5:E5"/>
    <mergeCell ref="H4:J4"/>
    <mergeCell ref="U5:U6"/>
    <mergeCell ref="V5:V6"/>
    <mergeCell ref="W5:W6"/>
    <mergeCell ref="L5:L6"/>
    <mergeCell ref="M5:M6"/>
    <mergeCell ref="N5:N6"/>
    <mergeCell ref="O5:O6"/>
    <mergeCell ref="L3:O4"/>
  </mergeCells>
  <pageMargins left="0.31496062992125984" right="0.23622047244094491" top="0.82677165354330717" bottom="0.31496062992125984" header="0.39370078740157483" footer="0.31496062992125984"/>
  <pageSetup paperSize="9" scale="55" orientation="landscape" r:id="rId1"/>
  <rowBreaks count="10" manualBreakCount="10">
    <brk id="16" max="24" man="1"/>
    <brk id="25" max="24" man="1"/>
    <brk id="143" max="24" man="1"/>
    <brk id="159" max="24" man="1"/>
    <brk id="193" max="24" man="1"/>
    <brk id="209" max="24" man="1"/>
    <brk id="225" max="24" man="1"/>
    <brk id="252" max="24" man="1"/>
    <brk id="314" max="24" man="1"/>
    <brk id="358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J289"/>
  <sheetViews>
    <sheetView view="pageBreakPreview" zoomScale="60" zoomScaleNormal="40" zoomScalePageLayoutView="80" workbookViewId="0">
      <selection activeCell="E43" sqref="E43"/>
    </sheetView>
  </sheetViews>
  <sheetFormatPr defaultRowHeight="23.25"/>
  <cols>
    <col min="1" max="1" width="4.375" style="25" customWidth="1"/>
    <col min="2" max="2" width="9.25" style="26" customWidth="1"/>
    <col min="3" max="3" width="6.625" style="27" customWidth="1"/>
    <col min="4" max="4" width="6.25" style="27" hidden="1" customWidth="1"/>
    <col min="5" max="5" width="57.625" style="561" customWidth="1"/>
    <col min="6" max="9" width="11.25" style="28" customWidth="1"/>
    <col min="10" max="11" width="11.25" style="29" customWidth="1"/>
    <col min="12" max="12" width="6.875" style="29" customWidth="1"/>
    <col min="13" max="15" width="6.875" style="28" customWidth="1"/>
    <col min="16" max="16" width="18.5" style="28" customWidth="1"/>
    <col min="17" max="17" width="18.5" style="30" customWidth="1"/>
    <col min="18" max="18" width="12.25" style="29" customWidth="1"/>
    <col min="19" max="19" width="10.125" style="29" hidden="1" customWidth="1"/>
    <col min="20" max="20" width="22" style="29" hidden="1" customWidth="1"/>
    <col min="21" max="21" width="6.375" style="5" hidden="1" customWidth="1"/>
    <col min="22" max="22" width="8" style="6" hidden="1" customWidth="1"/>
    <col min="23" max="23" width="7.375" style="6" hidden="1" customWidth="1"/>
    <col min="24" max="24" width="16.125" style="151" hidden="1" customWidth="1"/>
    <col min="25" max="25" width="19" style="7" customWidth="1"/>
    <col min="26" max="33" width="9" style="6"/>
    <col min="34" max="16384" width="9" style="7"/>
  </cols>
  <sheetData>
    <row r="1" spans="1:36" s="3" customFormat="1" ht="34.5">
      <c r="A1" s="2028" t="s">
        <v>2551</v>
      </c>
      <c r="B1" s="2028"/>
      <c r="C1" s="2028"/>
      <c r="D1" s="2028"/>
      <c r="E1" s="2028"/>
      <c r="F1" s="2028"/>
      <c r="G1" s="2028"/>
      <c r="H1" s="2028"/>
      <c r="I1" s="2028"/>
      <c r="J1" s="2028"/>
      <c r="K1" s="2028"/>
      <c r="L1" s="2028"/>
      <c r="M1" s="2028"/>
      <c r="N1" s="2028"/>
      <c r="O1" s="2028"/>
      <c r="P1" s="2028"/>
      <c r="Q1" s="2028"/>
      <c r="R1" s="2028"/>
      <c r="S1" s="2028"/>
      <c r="T1" s="2028"/>
      <c r="U1" s="1"/>
      <c r="V1" s="2"/>
      <c r="W1" s="2"/>
      <c r="X1" s="149"/>
      <c r="Y1" s="7"/>
      <c r="Z1" s="2"/>
      <c r="AA1" s="2"/>
      <c r="AB1" s="2"/>
      <c r="AC1" s="2"/>
      <c r="AD1" s="2"/>
      <c r="AE1" s="2"/>
      <c r="AF1" s="2"/>
      <c r="AG1" s="2"/>
    </row>
    <row r="2" spans="1:36" ht="29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57"/>
      <c r="S2" s="257"/>
      <c r="T2" s="257"/>
    </row>
    <row r="3" spans="1:36" s="300" customFormat="1" ht="23.25" customHeight="1">
      <c r="A3" s="1382"/>
      <c r="B3" s="1383"/>
      <c r="C3" s="297"/>
      <c r="D3" s="297"/>
      <c r="E3" s="297"/>
      <c r="F3" s="2012" t="s">
        <v>3430</v>
      </c>
      <c r="G3" s="2012"/>
      <c r="H3" s="2012"/>
      <c r="I3" s="2012"/>
      <c r="J3" s="2012"/>
      <c r="K3" s="2012"/>
      <c r="L3" s="1968" t="s">
        <v>0</v>
      </c>
      <c r="M3" s="2013"/>
      <c r="N3" s="2013"/>
      <c r="O3" s="1969"/>
      <c r="P3" s="1968" t="s">
        <v>1</v>
      </c>
      <c r="Q3" s="1969"/>
      <c r="R3" s="1997" t="s">
        <v>2</v>
      </c>
      <c r="S3" s="1802" t="s">
        <v>125</v>
      </c>
      <c r="T3" s="1802" t="s">
        <v>122</v>
      </c>
      <c r="U3" s="2000" t="s">
        <v>3</v>
      </c>
      <c r="V3" s="2000"/>
      <c r="W3" s="2000"/>
      <c r="X3" s="2052"/>
      <c r="Y3" s="1994" t="s">
        <v>2740</v>
      </c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</row>
    <row r="4" spans="1:36" s="300" customFormat="1" ht="23.25" customHeight="1">
      <c r="A4" s="1312"/>
      <c r="B4" s="1313"/>
      <c r="C4" s="1314"/>
      <c r="D4" s="1314"/>
      <c r="E4" s="1314"/>
      <c r="F4" s="1309"/>
      <c r="G4" s="1309"/>
      <c r="H4" s="2001" t="s">
        <v>121</v>
      </c>
      <c r="I4" s="2002"/>
      <c r="J4" s="2003"/>
      <c r="K4" s="1311"/>
      <c r="L4" s="1970"/>
      <c r="M4" s="2014"/>
      <c r="N4" s="2014"/>
      <c r="O4" s="1971"/>
      <c r="P4" s="1970"/>
      <c r="Q4" s="1971"/>
      <c r="R4" s="1998"/>
      <c r="S4" s="1803" t="s">
        <v>124</v>
      </c>
      <c r="T4" s="1803" t="s">
        <v>123</v>
      </c>
      <c r="U4" s="1049"/>
      <c r="V4" s="1049"/>
      <c r="W4" s="1049"/>
      <c r="X4" s="2052"/>
      <c r="Y4" s="1995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</row>
    <row r="5" spans="1:36" s="300" customFormat="1" ht="27.75" customHeight="1">
      <c r="A5" s="2015" t="s">
        <v>4</v>
      </c>
      <c r="B5" s="2016"/>
      <c r="C5" s="2017" t="s">
        <v>5</v>
      </c>
      <c r="D5" s="2017"/>
      <c r="E5" s="2017"/>
      <c r="F5" s="1309" t="s">
        <v>12</v>
      </c>
      <c r="G5" s="1309" t="s">
        <v>12</v>
      </c>
      <c r="H5" s="2029" t="s">
        <v>118</v>
      </c>
      <c r="I5" s="1315" t="s">
        <v>119</v>
      </c>
      <c r="J5" s="1315" t="s">
        <v>119</v>
      </c>
      <c r="K5" s="1997" t="s">
        <v>9</v>
      </c>
      <c r="L5" s="2031" t="s">
        <v>6</v>
      </c>
      <c r="M5" s="2031" t="s">
        <v>7</v>
      </c>
      <c r="N5" s="2031" t="s">
        <v>8</v>
      </c>
      <c r="O5" s="2031" t="s">
        <v>9</v>
      </c>
      <c r="P5" s="1997" t="s">
        <v>10</v>
      </c>
      <c r="Q5" s="1997" t="s">
        <v>11</v>
      </c>
      <c r="R5" s="1998"/>
      <c r="S5" s="1803"/>
      <c r="T5" s="1803" t="s">
        <v>124</v>
      </c>
      <c r="U5" s="2004" t="s">
        <v>13</v>
      </c>
      <c r="V5" s="2004" t="s">
        <v>4</v>
      </c>
      <c r="W5" s="2004" t="s">
        <v>14</v>
      </c>
      <c r="X5" s="2052"/>
      <c r="Y5" s="1995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</row>
    <row r="6" spans="1:36" s="300" customFormat="1" ht="33" customHeight="1">
      <c r="A6" s="1384"/>
      <c r="B6" s="1385"/>
      <c r="C6" s="308"/>
      <c r="D6" s="308"/>
      <c r="E6" s="308"/>
      <c r="F6" s="1310" t="s">
        <v>15</v>
      </c>
      <c r="G6" s="1310" t="s">
        <v>16</v>
      </c>
      <c r="H6" s="2030"/>
      <c r="I6" s="1316" t="s">
        <v>15</v>
      </c>
      <c r="J6" s="1316" t="s">
        <v>120</v>
      </c>
      <c r="K6" s="1999"/>
      <c r="L6" s="2032"/>
      <c r="M6" s="2032"/>
      <c r="N6" s="2032"/>
      <c r="O6" s="2032"/>
      <c r="P6" s="1999"/>
      <c r="Q6" s="1999"/>
      <c r="R6" s="1999"/>
      <c r="S6" s="1804"/>
      <c r="T6" s="1804"/>
      <c r="U6" s="2005"/>
      <c r="V6" s="2005"/>
      <c r="W6" s="2005"/>
      <c r="X6" s="2052"/>
      <c r="Y6" s="1996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</row>
    <row r="7" spans="1:36" s="23" customFormat="1" ht="54.75" customHeight="1">
      <c r="A7" s="2044" t="s">
        <v>3775</v>
      </c>
      <c r="B7" s="2045"/>
      <c r="C7" s="2045"/>
      <c r="D7" s="2045"/>
      <c r="E7" s="2047"/>
      <c r="F7" s="747">
        <f>SUM(F8)</f>
        <v>489200</v>
      </c>
      <c r="G7" s="747">
        <f t="shared" ref="G7:K7" si="0">SUM(G8)</f>
        <v>6380000</v>
      </c>
      <c r="H7" s="747">
        <f t="shared" si="0"/>
        <v>0</v>
      </c>
      <c r="I7" s="747">
        <f t="shared" si="0"/>
        <v>0</v>
      </c>
      <c r="J7" s="747">
        <f t="shared" si="0"/>
        <v>338760</v>
      </c>
      <c r="K7" s="747">
        <f t="shared" si="0"/>
        <v>7207960</v>
      </c>
      <c r="L7" s="685"/>
      <c r="M7" s="748"/>
      <c r="N7" s="748"/>
      <c r="O7" s="748"/>
      <c r="P7" s="748"/>
      <c r="Q7" s="749"/>
      <c r="R7" s="686"/>
      <c r="S7" s="685"/>
      <c r="T7" s="685"/>
      <c r="U7" s="750"/>
      <c r="V7" s="751"/>
      <c r="W7" s="751"/>
      <c r="X7" s="1506"/>
      <c r="Y7" s="831"/>
      <c r="Z7" s="22"/>
      <c r="AA7" s="22"/>
      <c r="AB7" s="22"/>
      <c r="AC7" s="22"/>
      <c r="AD7" s="22"/>
      <c r="AE7" s="22"/>
      <c r="AF7" s="22"/>
      <c r="AG7" s="22"/>
    </row>
    <row r="8" spans="1:36" s="19" customFormat="1" ht="23.25" customHeight="1">
      <c r="A8" s="731" t="s">
        <v>105</v>
      </c>
      <c r="B8" s="719"/>
      <c r="C8" s="755"/>
      <c r="D8" s="756"/>
      <c r="E8" s="757"/>
      <c r="F8" s="453">
        <f>SUM(F9)</f>
        <v>489200</v>
      </c>
      <c r="G8" s="453">
        <f t="shared" ref="G8:K8" si="1">SUM(G9)</f>
        <v>6380000</v>
      </c>
      <c r="H8" s="453">
        <f t="shared" si="1"/>
        <v>0</v>
      </c>
      <c r="I8" s="453">
        <f t="shared" si="1"/>
        <v>0</v>
      </c>
      <c r="J8" s="453">
        <f t="shared" si="1"/>
        <v>338760</v>
      </c>
      <c r="K8" s="453">
        <f t="shared" si="1"/>
        <v>7207960</v>
      </c>
      <c r="L8" s="733"/>
      <c r="M8" s="453"/>
      <c r="N8" s="453"/>
      <c r="O8" s="453"/>
      <c r="P8" s="453"/>
      <c r="Q8" s="1050"/>
      <c r="R8" s="1051"/>
      <c r="S8" s="1052"/>
      <c r="T8" s="733"/>
      <c r="U8" s="752"/>
      <c r="V8" s="753"/>
      <c r="W8" s="753"/>
      <c r="X8" s="753"/>
      <c r="Y8" s="641"/>
      <c r="Z8" s="18"/>
      <c r="AA8" s="18"/>
      <c r="AB8" s="18"/>
      <c r="AC8" s="18"/>
      <c r="AD8" s="18"/>
      <c r="AE8" s="18"/>
      <c r="AF8" s="18"/>
      <c r="AG8" s="18"/>
    </row>
    <row r="9" spans="1:36" s="17" customFormat="1" ht="23.25" customHeight="1">
      <c r="A9" s="566">
        <v>1.1000000000000001</v>
      </c>
      <c r="B9" s="567" t="s">
        <v>106</v>
      </c>
      <c r="C9" s="789"/>
      <c r="D9" s="624"/>
      <c r="E9" s="603"/>
      <c r="F9" s="370">
        <f>SUM(F10)</f>
        <v>489200</v>
      </c>
      <c r="G9" s="370">
        <f t="shared" ref="G9:K9" si="2">SUM(G10)</f>
        <v>6380000</v>
      </c>
      <c r="H9" s="370">
        <f t="shared" si="2"/>
        <v>0</v>
      </c>
      <c r="I9" s="370">
        <f t="shared" si="2"/>
        <v>0</v>
      </c>
      <c r="J9" s="370">
        <f t="shared" si="2"/>
        <v>338760</v>
      </c>
      <c r="K9" s="370">
        <f t="shared" si="2"/>
        <v>7207960</v>
      </c>
      <c r="L9" s="397"/>
      <c r="M9" s="370"/>
      <c r="N9" s="370"/>
      <c r="O9" s="370"/>
      <c r="P9" s="370"/>
      <c r="Q9" s="1053"/>
      <c r="R9" s="1054"/>
      <c r="S9" s="1055"/>
      <c r="T9" s="397"/>
      <c r="U9" s="396"/>
      <c r="V9" s="396"/>
      <c r="W9" s="396"/>
      <c r="X9" s="396"/>
      <c r="Y9" s="396"/>
      <c r="Z9" s="16"/>
      <c r="AA9" s="16"/>
      <c r="AB9" s="16"/>
      <c r="AC9" s="16"/>
      <c r="AD9" s="16"/>
      <c r="AE9" s="16"/>
      <c r="AF9" s="16"/>
      <c r="AG9" s="16"/>
    </row>
    <row r="10" spans="1:36" s="15" customFormat="1" ht="23.25" customHeight="1">
      <c r="A10" s="469"/>
      <c r="B10" s="470"/>
      <c r="C10" s="458" t="s">
        <v>262</v>
      </c>
      <c r="D10" s="554"/>
      <c r="E10" s="555"/>
      <c r="F10" s="375">
        <f t="shared" ref="F10:K10" si="3">SUM(F11,F20,F31,F194,F204)</f>
        <v>489200</v>
      </c>
      <c r="G10" s="375">
        <f t="shared" si="3"/>
        <v>6380000</v>
      </c>
      <c r="H10" s="375">
        <f t="shared" si="3"/>
        <v>0</v>
      </c>
      <c r="I10" s="375">
        <f t="shared" si="3"/>
        <v>0</v>
      </c>
      <c r="J10" s="375">
        <f t="shared" si="3"/>
        <v>338760</v>
      </c>
      <c r="K10" s="375">
        <f t="shared" si="3"/>
        <v>7207960</v>
      </c>
      <c r="L10" s="355"/>
      <c r="M10" s="356"/>
      <c r="N10" s="356"/>
      <c r="O10" s="356"/>
      <c r="P10" s="356"/>
      <c r="Q10" s="357"/>
      <c r="R10" s="355"/>
      <c r="S10" s="355"/>
      <c r="T10" s="355"/>
      <c r="U10" s="754"/>
      <c r="V10" s="361"/>
      <c r="W10" s="361"/>
      <c r="X10" s="361"/>
      <c r="Y10" s="793"/>
      <c r="Z10" s="14"/>
      <c r="AA10" s="14"/>
      <c r="AB10" s="14"/>
      <c r="AC10" s="14"/>
      <c r="AD10" s="14"/>
      <c r="AE10" s="14"/>
      <c r="AF10" s="14"/>
      <c r="AG10" s="14"/>
    </row>
    <row r="11" spans="1:36" s="268" customFormat="1" ht="46.5" customHeight="1">
      <c r="A11" s="292"/>
      <c r="B11" s="293"/>
      <c r="C11" s="294" t="s">
        <v>20</v>
      </c>
      <c r="D11" s="484" t="s">
        <v>107</v>
      </c>
      <c r="E11" s="485" t="s">
        <v>261</v>
      </c>
      <c r="F11" s="340">
        <f>SUM(F12,F13,F14,F15,F16,F17,F18,F19)</f>
        <v>424200</v>
      </c>
      <c r="G11" s="340">
        <f>SUM(G12,G13,G14,G15,G16,G17,G18,G19)</f>
        <v>799500</v>
      </c>
      <c r="H11" s="340">
        <f t="shared" ref="H11:K11" si="4">SUM(H12,H13,H14,H15,H16,H17,H18,H19)</f>
        <v>0</v>
      </c>
      <c r="I11" s="340">
        <f t="shared" si="4"/>
        <v>0</v>
      </c>
      <c r="J11" s="340">
        <f t="shared" si="4"/>
        <v>0</v>
      </c>
      <c r="K11" s="340">
        <f t="shared" si="4"/>
        <v>1223700</v>
      </c>
      <c r="L11" s="281"/>
      <c r="M11" s="282"/>
      <c r="N11" s="282"/>
      <c r="O11" s="282"/>
      <c r="P11" s="282"/>
      <c r="Q11" s="283"/>
      <c r="R11" s="281"/>
      <c r="S11" s="281"/>
      <c r="T11" s="281"/>
      <c r="U11" s="758"/>
      <c r="V11" s="284"/>
      <c r="W11" s="284"/>
      <c r="X11" s="284"/>
      <c r="Y11" s="341"/>
      <c r="Z11" s="267"/>
      <c r="AA11" s="267"/>
      <c r="AB11" s="267"/>
      <c r="AC11" s="267"/>
      <c r="AD11" s="267"/>
      <c r="AE11" s="267"/>
      <c r="AF11" s="267"/>
      <c r="AG11" s="267"/>
    </row>
    <row r="12" spans="1:36" s="211" customFormat="1" ht="363.75" customHeight="1">
      <c r="A12" s="58"/>
      <c r="B12" s="247"/>
      <c r="C12" s="591">
        <v>1</v>
      </c>
      <c r="D12" s="1509">
        <v>2</v>
      </c>
      <c r="E12" s="782" t="s">
        <v>3895</v>
      </c>
      <c r="F12" s="1102">
        <v>0</v>
      </c>
      <c r="G12" s="1510">
        <v>20000</v>
      </c>
      <c r="H12" s="1102">
        <v>0</v>
      </c>
      <c r="I12" s="1102">
        <v>0</v>
      </c>
      <c r="J12" s="1102">
        <v>0</v>
      </c>
      <c r="K12" s="1102">
        <f>SUM(F12,G12,H12,I12,J12)</f>
        <v>20000</v>
      </c>
      <c r="L12" s="1103">
        <v>6</v>
      </c>
      <c r="M12" s="1103">
        <v>4</v>
      </c>
      <c r="N12" s="1103">
        <v>40</v>
      </c>
      <c r="O12" s="1103">
        <v>50</v>
      </c>
      <c r="P12" s="417" t="s">
        <v>3534</v>
      </c>
      <c r="Q12" s="417" t="s">
        <v>3253</v>
      </c>
      <c r="R12" s="1106" t="s">
        <v>1126</v>
      </c>
      <c r="S12" s="1106" t="s">
        <v>3244</v>
      </c>
      <c r="T12" s="1511" t="s">
        <v>1127</v>
      </c>
      <c r="U12" s="417">
        <v>10</v>
      </c>
      <c r="V12" s="417">
        <v>10.1</v>
      </c>
      <c r="W12" s="417" t="s">
        <v>1128</v>
      </c>
      <c r="X12" s="59" t="s">
        <v>394</v>
      </c>
      <c r="Y12" s="59" t="s">
        <v>1078</v>
      </c>
      <c r="Z12" s="210"/>
      <c r="AA12" s="210"/>
      <c r="AB12" s="210"/>
      <c r="AC12" s="210"/>
      <c r="AD12" s="210"/>
      <c r="AE12" s="210"/>
      <c r="AF12" s="210"/>
      <c r="AG12" s="210"/>
    </row>
    <row r="13" spans="1:36" s="211" customFormat="1" ht="122.25" customHeight="1">
      <c r="A13" s="1033"/>
      <c r="B13" s="1034"/>
      <c r="C13" s="777">
        <v>2</v>
      </c>
      <c r="D13" s="1622">
        <v>1</v>
      </c>
      <c r="E13" s="1015" t="s">
        <v>3896</v>
      </c>
      <c r="F13" s="917">
        <v>324200</v>
      </c>
      <c r="G13" s="923">
        <v>0</v>
      </c>
      <c r="H13" s="923">
        <v>0</v>
      </c>
      <c r="I13" s="923">
        <v>0</v>
      </c>
      <c r="J13" s="923">
        <v>0</v>
      </c>
      <c r="K13" s="924">
        <f>SUM(F13,G13,H13,I13,J13)</f>
        <v>324200</v>
      </c>
      <c r="L13" s="919" t="s">
        <v>410</v>
      </c>
      <c r="M13" s="919">
        <v>2</v>
      </c>
      <c r="N13" s="919" t="s">
        <v>410</v>
      </c>
      <c r="O13" s="919">
        <v>2</v>
      </c>
      <c r="P13" s="920" t="s">
        <v>3370</v>
      </c>
      <c r="Q13" s="1623" t="s">
        <v>3371</v>
      </c>
      <c r="R13" s="921" t="s">
        <v>3576</v>
      </c>
      <c r="S13" s="922" t="s">
        <v>2346</v>
      </c>
      <c r="T13" s="922" t="s">
        <v>2347</v>
      </c>
      <c r="U13" s="931">
        <v>10</v>
      </c>
      <c r="V13" s="931">
        <v>10.1</v>
      </c>
      <c r="W13" s="931" t="s">
        <v>1128</v>
      </c>
      <c r="X13" s="922" t="s">
        <v>394</v>
      </c>
      <c r="Y13" s="920" t="s">
        <v>2342</v>
      </c>
      <c r="Z13" s="210"/>
      <c r="AA13" s="210"/>
      <c r="AB13" s="210"/>
      <c r="AC13" s="210"/>
      <c r="AD13" s="210"/>
      <c r="AE13" s="210"/>
      <c r="AF13" s="210"/>
      <c r="AG13" s="210"/>
    </row>
    <row r="14" spans="1:36" s="211" customFormat="1" ht="193.5" customHeight="1">
      <c r="A14" s="58"/>
      <c r="B14" s="247"/>
      <c r="C14" s="591">
        <v>3</v>
      </c>
      <c r="D14" s="1618">
        <v>7</v>
      </c>
      <c r="E14" s="1619" t="s">
        <v>3897</v>
      </c>
      <c r="F14" s="1102">
        <v>0</v>
      </c>
      <c r="G14" s="1620">
        <v>200000</v>
      </c>
      <c r="H14" s="1102">
        <v>0</v>
      </c>
      <c r="I14" s="1102">
        <v>0</v>
      </c>
      <c r="J14" s="1102">
        <v>0</v>
      </c>
      <c r="K14" s="1621">
        <f t="shared" ref="K14:K16" si="5">SUM(F14,G14,H14,I14,J14)</f>
        <v>200000</v>
      </c>
      <c r="L14" s="1579" t="s">
        <v>410</v>
      </c>
      <c r="M14" s="316">
        <v>55</v>
      </c>
      <c r="N14" s="316">
        <v>10</v>
      </c>
      <c r="O14" s="316">
        <v>65</v>
      </c>
      <c r="P14" s="417" t="s">
        <v>3754</v>
      </c>
      <c r="Q14" s="1794" t="s">
        <v>3428</v>
      </c>
      <c r="R14" s="1106" t="s">
        <v>3278</v>
      </c>
      <c r="S14" s="1798" t="s">
        <v>2346</v>
      </c>
      <c r="T14" s="1798" t="s">
        <v>2348</v>
      </c>
      <c r="U14" s="417">
        <v>10</v>
      </c>
      <c r="V14" s="417">
        <v>10.1</v>
      </c>
      <c r="W14" s="417" t="s">
        <v>1128</v>
      </c>
      <c r="X14" s="1798" t="s">
        <v>1639</v>
      </c>
      <c r="Y14" s="51" t="s">
        <v>2342</v>
      </c>
      <c r="Z14" s="210"/>
      <c r="AA14" s="210"/>
      <c r="AB14" s="210"/>
      <c r="AC14" s="210"/>
      <c r="AD14" s="210"/>
      <c r="AE14" s="210"/>
      <c r="AF14" s="210"/>
      <c r="AG14" s="210"/>
    </row>
    <row r="15" spans="1:36" s="211" customFormat="1" ht="93">
      <c r="A15" s="55"/>
      <c r="B15" s="56"/>
      <c r="C15" s="582">
        <v>4</v>
      </c>
      <c r="D15" s="502">
        <v>3</v>
      </c>
      <c r="E15" s="389" t="s">
        <v>3898</v>
      </c>
      <c r="F15" s="110">
        <v>0</v>
      </c>
      <c r="G15" s="87">
        <v>100000</v>
      </c>
      <c r="H15" s="110">
        <v>0</v>
      </c>
      <c r="I15" s="110">
        <v>0</v>
      </c>
      <c r="J15" s="110">
        <v>0</v>
      </c>
      <c r="K15" s="1057">
        <f t="shared" si="5"/>
        <v>100000</v>
      </c>
      <c r="L15" s="431" t="s">
        <v>410</v>
      </c>
      <c r="M15" s="431">
        <v>45</v>
      </c>
      <c r="N15" s="431" t="s">
        <v>410</v>
      </c>
      <c r="O15" s="48">
        <v>45</v>
      </c>
      <c r="P15" s="49" t="s">
        <v>240</v>
      </c>
      <c r="Q15" s="49" t="s">
        <v>2737</v>
      </c>
      <c r="R15" s="67">
        <v>21582</v>
      </c>
      <c r="S15" s="40" t="s">
        <v>2346</v>
      </c>
      <c r="T15" s="40" t="s">
        <v>2348</v>
      </c>
      <c r="U15" s="415">
        <v>10</v>
      </c>
      <c r="V15" s="415">
        <v>10.1</v>
      </c>
      <c r="W15" s="415" t="s">
        <v>1128</v>
      </c>
      <c r="X15" s="40" t="s">
        <v>221</v>
      </c>
      <c r="Y15" s="49" t="s">
        <v>2342</v>
      </c>
      <c r="Z15" s="210"/>
      <c r="AA15" s="210"/>
      <c r="AB15" s="210"/>
      <c r="AC15" s="210"/>
      <c r="AD15" s="210"/>
      <c r="AE15" s="210"/>
      <c r="AF15" s="210"/>
      <c r="AG15" s="210"/>
    </row>
    <row r="16" spans="1:36" s="211" customFormat="1" ht="93">
      <c r="A16" s="55"/>
      <c r="B16" s="56"/>
      <c r="C16" s="582">
        <v>5</v>
      </c>
      <c r="D16" s="502">
        <v>9</v>
      </c>
      <c r="E16" s="508" t="s">
        <v>2350</v>
      </c>
      <c r="F16" s="130">
        <v>20000</v>
      </c>
      <c r="G16" s="72"/>
      <c r="H16" s="110">
        <v>0</v>
      </c>
      <c r="I16" s="110">
        <v>0</v>
      </c>
      <c r="J16" s="110">
        <v>0</v>
      </c>
      <c r="K16" s="1057">
        <f t="shared" si="5"/>
        <v>20000</v>
      </c>
      <c r="L16" s="431" t="s">
        <v>410</v>
      </c>
      <c r="M16" s="431">
        <v>45</v>
      </c>
      <c r="N16" s="431" t="s">
        <v>410</v>
      </c>
      <c r="O16" s="48">
        <v>45</v>
      </c>
      <c r="P16" s="49" t="s">
        <v>240</v>
      </c>
      <c r="Q16" s="49" t="s">
        <v>220</v>
      </c>
      <c r="R16" s="50">
        <v>21490</v>
      </c>
      <c r="S16" s="40" t="s">
        <v>2346</v>
      </c>
      <c r="T16" s="40" t="s">
        <v>2348</v>
      </c>
      <c r="U16" s="415">
        <v>10</v>
      </c>
      <c r="V16" s="415">
        <v>10.1</v>
      </c>
      <c r="W16" s="415" t="s">
        <v>1128</v>
      </c>
      <c r="X16" s="40" t="s">
        <v>221</v>
      </c>
      <c r="Y16" s="49" t="s">
        <v>2342</v>
      </c>
      <c r="Z16" s="210"/>
      <c r="AA16" s="210"/>
      <c r="AB16" s="210"/>
      <c r="AC16" s="210"/>
      <c r="AD16" s="210"/>
      <c r="AE16" s="210"/>
      <c r="AF16" s="210"/>
      <c r="AG16" s="210"/>
    </row>
    <row r="17" spans="1:33" s="211" customFormat="1" ht="116.25">
      <c r="A17" s="55"/>
      <c r="B17" s="56"/>
      <c r="C17" s="582">
        <v>6</v>
      </c>
      <c r="D17" s="521">
        <v>8</v>
      </c>
      <c r="E17" s="790" t="s">
        <v>3899</v>
      </c>
      <c r="F17" s="48"/>
      <c r="G17" s="97">
        <v>60000</v>
      </c>
      <c r="H17" s="48"/>
      <c r="I17" s="48"/>
      <c r="J17" s="48"/>
      <c r="K17" s="47">
        <f>SUM(F17,G17,H17,I17,J17)</f>
        <v>60000</v>
      </c>
      <c r="L17" s="48" t="s">
        <v>410</v>
      </c>
      <c r="M17" s="48">
        <v>45</v>
      </c>
      <c r="N17" s="48" t="s">
        <v>410</v>
      </c>
      <c r="O17" s="48">
        <v>45</v>
      </c>
      <c r="P17" s="160" t="s">
        <v>3279</v>
      </c>
      <c r="Q17" s="49" t="s">
        <v>3280</v>
      </c>
      <c r="R17" s="57" t="s">
        <v>3281</v>
      </c>
      <c r="S17" s="40" t="s">
        <v>2346</v>
      </c>
      <c r="T17" s="40" t="s">
        <v>2348</v>
      </c>
      <c r="U17" s="415">
        <v>10</v>
      </c>
      <c r="V17" s="415">
        <v>10.1</v>
      </c>
      <c r="W17" s="415" t="s">
        <v>1128</v>
      </c>
      <c r="X17" s="40" t="s">
        <v>1639</v>
      </c>
      <c r="Y17" s="49" t="s">
        <v>2342</v>
      </c>
      <c r="Z17" s="210"/>
      <c r="AA17" s="210"/>
      <c r="AB17" s="210"/>
      <c r="AC17" s="210"/>
      <c r="AD17" s="210"/>
      <c r="AE17" s="210"/>
      <c r="AF17" s="210"/>
      <c r="AG17" s="210"/>
    </row>
    <row r="18" spans="1:33" s="211" customFormat="1" ht="186">
      <c r="A18" s="55"/>
      <c r="B18" s="56"/>
      <c r="C18" s="582">
        <v>7</v>
      </c>
      <c r="D18" s="521">
        <v>6</v>
      </c>
      <c r="E18" s="501" t="s">
        <v>2352</v>
      </c>
      <c r="F18" s="1074">
        <v>0</v>
      </c>
      <c r="G18" s="63">
        <v>150000</v>
      </c>
      <c r="H18" s="1074">
        <v>0</v>
      </c>
      <c r="I18" s="1074">
        <v>0</v>
      </c>
      <c r="J18" s="1074">
        <v>0</v>
      </c>
      <c r="K18" s="47">
        <f>SUM(F18,G18,H18,I18,J18)</f>
        <v>150000</v>
      </c>
      <c r="L18" s="48">
        <v>40</v>
      </c>
      <c r="M18" s="48">
        <v>10</v>
      </c>
      <c r="N18" s="48">
        <v>25</v>
      </c>
      <c r="O18" s="48">
        <v>85</v>
      </c>
      <c r="P18" s="415" t="s">
        <v>3535</v>
      </c>
      <c r="Q18" s="236" t="s">
        <v>3536</v>
      </c>
      <c r="R18" s="122" t="s">
        <v>3755</v>
      </c>
      <c r="S18" s="40" t="s">
        <v>2346</v>
      </c>
      <c r="T18" s="40" t="s">
        <v>2348</v>
      </c>
      <c r="U18" s="415">
        <v>10</v>
      </c>
      <c r="V18" s="415">
        <v>10.1</v>
      </c>
      <c r="W18" s="415" t="s">
        <v>1128</v>
      </c>
      <c r="X18" s="40" t="s">
        <v>1639</v>
      </c>
      <c r="Y18" s="49" t="s">
        <v>2342</v>
      </c>
      <c r="Z18" s="210"/>
      <c r="AA18" s="210"/>
      <c r="AB18" s="210"/>
      <c r="AC18" s="210"/>
      <c r="AD18" s="210"/>
      <c r="AE18" s="210"/>
      <c r="AF18" s="210"/>
      <c r="AG18" s="210"/>
    </row>
    <row r="19" spans="1:33" s="208" customFormat="1" ht="46.5">
      <c r="A19" s="767"/>
      <c r="B19" s="768"/>
      <c r="C19" s="1624">
        <v>8</v>
      </c>
      <c r="D19" s="1625"/>
      <c r="E19" s="1626" t="s">
        <v>3515</v>
      </c>
      <c r="F19" s="1627">
        <v>80000</v>
      </c>
      <c r="G19" s="1628">
        <v>269500</v>
      </c>
      <c r="H19" s="1629" t="s">
        <v>410</v>
      </c>
      <c r="I19" s="1629" t="s">
        <v>410</v>
      </c>
      <c r="J19" s="1629" t="s">
        <v>410</v>
      </c>
      <c r="K19" s="1630">
        <f>SUM(F19,G19,H19,I19,J19)</f>
        <v>349500</v>
      </c>
      <c r="L19" s="1629" t="s">
        <v>410</v>
      </c>
      <c r="M19" s="1629" t="s">
        <v>410</v>
      </c>
      <c r="N19" s="1629" t="s">
        <v>410</v>
      </c>
      <c r="O19" s="1629" t="s">
        <v>410</v>
      </c>
      <c r="P19" s="1629" t="s">
        <v>410</v>
      </c>
      <c r="Q19" s="1629" t="s">
        <v>410</v>
      </c>
      <c r="R19" s="1617" t="s">
        <v>410</v>
      </c>
      <c r="S19" s="1617"/>
      <c r="T19" s="1617"/>
      <c r="U19" s="1631"/>
      <c r="V19" s="1631"/>
      <c r="W19" s="1631"/>
      <c r="X19" s="1617"/>
      <c r="Y19" s="1632" t="s">
        <v>3326</v>
      </c>
      <c r="Z19" s="207"/>
      <c r="AA19" s="207"/>
      <c r="AB19" s="207"/>
      <c r="AC19" s="207"/>
      <c r="AD19" s="207"/>
      <c r="AE19" s="207"/>
      <c r="AF19" s="207"/>
      <c r="AG19" s="207"/>
    </row>
    <row r="20" spans="1:33" s="213" customFormat="1" ht="23.25" customHeight="1">
      <c r="A20" s="292"/>
      <c r="B20" s="293"/>
      <c r="C20" s="294" t="s">
        <v>23</v>
      </c>
      <c r="D20" s="484" t="s">
        <v>284</v>
      </c>
      <c r="E20" s="485" t="s">
        <v>285</v>
      </c>
      <c r="F20" s="340">
        <f>SUM(F21,F22,F23,F24,F30)</f>
        <v>0</v>
      </c>
      <c r="G20" s="340">
        <f>SUM(G21,G22,G23,G24,G30)</f>
        <v>659200</v>
      </c>
      <c r="H20" s="340">
        <f t="shared" ref="H20:K20" si="6">SUM(H21,H22,H23,H24,H30)</f>
        <v>0</v>
      </c>
      <c r="I20" s="340">
        <f t="shared" si="6"/>
        <v>0</v>
      </c>
      <c r="J20" s="340">
        <f t="shared" si="6"/>
        <v>40000</v>
      </c>
      <c r="K20" s="340">
        <f t="shared" si="6"/>
        <v>699200</v>
      </c>
      <c r="L20" s="281"/>
      <c r="M20" s="282"/>
      <c r="N20" s="282"/>
      <c r="O20" s="282"/>
      <c r="P20" s="282"/>
      <c r="Q20" s="283"/>
      <c r="R20" s="281"/>
      <c r="S20" s="281"/>
      <c r="T20" s="281"/>
      <c r="U20" s="279"/>
      <c r="V20" s="284"/>
      <c r="W20" s="284"/>
      <c r="X20" s="284"/>
      <c r="Y20" s="341"/>
      <c r="Z20" s="212"/>
      <c r="AA20" s="212"/>
      <c r="AB20" s="212"/>
      <c r="AC20" s="212"/>
      <c r="AD20" s="212"/>
      <c r="AE20" s="212"/>
      <c r="AF20" s="212"/>
      <c r="AG20" s="212"/>
    </row>
    <row r="21" spans="1:33" s="211" customFormat="1" ht="139.5">
      <c r="A21" s="55"/>
      <c r="B21" s="56"/>
      <c r="C21" s="582">
        <v>1</v>
      </c>
      <c r="D21" s="521">
        <v>1</v>
      </c>
      <c r="E21" s="510" t="s">
        <v>2366</v>
      </c>
      <c r="F21" s="110">
        <v>0</v>
      </c>
      <c r="G21" s="63">
        <v>100000</v>
      </c>
      <c r="H21" s="110">
        <v>0</v>
      </c>
      <c r="I21" s="110">
        <v>0</v>
      </c>
      <c r="J21" s="110">
        <v>0</v>
      </c>
      <c r="K21" s="1057">
        <f>SUM(F21,G21,H21,I21,J21)</f>
        <v>100000</v>
      </c>
      <c r="L21" s="48">
        <v>10</v>
      </c>
      <c r="M21" s="48">
        <v>20</v>
      </c>
      <c r="N21" s="48">
        <v>10</v>
      </c>
      <c r="O21" s="48">
        <v>40</v>
      </c>
      <c r="P21" s="416" t="s">
        <v>3275</v>
      </c>
      <c r="Q21" s="416" t="s">
        <v>3756</v>
      </c>
      <c r="R21" s="65" t="s">
        <v>539</v>
      </c>
      <c r="S21" s="40" t="s">
        <v>2346</v>
      </c>
      <c r="T21" s="40" t="s">
        <v>2348</v>
      </c>
      <c r="U21" s="48">
        <v>10</v>
      </c>
      <c r="V21" s="48">
        <v>10.1</v>
      </c>
      <c r="W21" s="48" t="s">
        <v>284</v>
      </c>
      <c r="X21" s="40" t="s">
        <v>1639</v>
      </c>
      <c r="Y21" s="49" t="s">
        <v>2342</v>
      </c>
      <c r="Z21" s="210"/>
      <c r="AA21" s="210"/>
      <c r="AB21" s="210"/>
      <c r="AC21" s="210"/>
      <c r="AD21" s="210"/>
      <c r="AE21" s="210"/>
      <c r="AF21" s="210"/>
      <c r="AG21" s="210"/>
    </row>
    <row r="22" spans="1:33" s="211" customFormat="1" ht="139.5">
      <c r="A22" s="55"/>
      <c r="B22" s="56"/>
      <c r="C22" s="582">
        <v>2</v>
      </c>
      <c r="D22" s="521">
        <v>2</v>
      </c>
      <c r="E22" s="510" t="s">
        <v>2367</v>
      </c>
      <c r="F22" s="110">
        <v>0</v>
      </c>
      <c r="G22" s="63">
        <v>100000</v>
      </c>
      <c r="H22" s="110">
        <v>0</v>
      </c>
      <c r="I22" s="110">
        <v>0</v>
      </c>
      <c r="J22" s="110">
        <v>0</v>
      </c>
      <c r="K22" s="1057">
        <f>SUM(F22,G22,H22,I22,J22)</f>
        <v>100000</v>
      </c>
      <c r="L22" s="48">
        <v>40</v>
      </c>
      <c r="M22" s="48">
        <v>20</v>
      </c>
      <c r="N22" s="48">
        <v>25</v>
      </c>
      <c r="O22" s="48">
        <v>85</v>
      </c>
      <c r="P22" s="1793" t="s">
        <v>3773</v>
      </c>
      <c r="Q22" s="1793" t="s">
        <v>3756</v>
      </c>
      <c r="R22" s="260" t="s">
        <v>539</v>
      </c>
      <c r="S22" s="40" t="s">
        <v>2346</v>
      </c>
      <c r="T22" s="40" t="s">
        <v>2348</v>
      </c>
      <c r="U22" s="48">
        <v>10</v>
      </c>
      <c r="V22" s="48">
        <v>10.1</v>
      </c>
      <c r="W22" s="48" t="s">
        <v>284</v>
      </c>
      <c r="X22" s="40" t="s">
        <v>1639</v>
      </c>
      <c r="Y22" s="49" t="s">
        <v>2342</v>
      </c>
      <c r="Z22" s="210"/>
      <c r="AA22" s="210"/>
      <c r="AB22" s="210"/>
      <c r="AC22" s="210"/>
      <c r="AD22" s="210"/>
      <c r="AE22" s="210"/>
      <c r="AF22" s="210"/>
      <c r="AG22" s="210"/>
    </row>
    <row r="23" spans="1:33" s="211" customFormat="1" ht="139.5">
      <c r="A23" s="55"/>
      <c r="B23" s="56"/>
      <c r="C23" s="582">
        <v>3</v>
      </c>
      <c r="D23" s="521">
        <v>3</v>
      </c>
      <c r="E23" s="510" t="s">
        <v>2368</v>
      </c>
      <c r="F23" s="110">
        <v>0</v>
      </c>
      <c r="G23" s="63">
        <v>100000</v>
      </c>
      <c r="H23" s="110">
        <v>0</v>
      </c>
      <c r="I23" s="110">
        <v>0</v>
      </c>
      <c r="J23" s="110">
        <v>0</v>
      </c>
      <c r="K23" s="1057">
        <f>SUM(F23,G23,H23,I23,J23)</f>
        <v>100000</v>
      </c>
      <c r="L23" s="48">
        <v>40</v>
      </c>
      <c r="M23" s="48">
        <v>20</v>
      </c>
      <c r="N23" s="48">
        <v>25</v>
      </c>
      <c r="O23" s="48">
        <v>85</v>
      </c>
      <c r="P23" s="416" t="s">
        <v>3773</v>
      </c>
      <c r="Q23" s="416" t="s">
        <v>3756</v>
      </c>
      <c r="R23" s="57" t="s">
        <v>539</v>
      </c>
      <c r="S23" s="40" t="s">
        <v>2346</v>
      </c>
      <c r="T23" s="40" t="s">
        <v>2348</v>
      </c>
      <c r="U23" s="48">
        <v>10</v>
      </c>
      <c r="V23" s="48">
        <v>10.1</v>
      </c>
      <c r="W23" s="48" t="s">
        <v>284</v>
      </c>
      <c r="X23" s="40" t="s">
        <v>1639</v>
      </c>
      <c r="Y23" s="49" t="s">
        <v>2342</v>
      </c>
      <c r="Z23" s="210"/>
      <c r="AA23" s="210"/>
      <c r="AB23" s="210"/>
      <c r="AC23" s="210"/>
      <c r="AD23" s="210"/>
      <c r="AE23" s="210"/>
      <c r="AF23" s="210"/>
      <c r="AG23" s="210"/>
    </row>
    <row r="24" spans="1:33" s="211" customFormat="1" ht="23.25" customHeight="1">
      <c r="A24" s="55"/>
      <c r="B24" s="56"/>
      <c r="C24" s="582">
        <v>4</v>
      </c>
      <c r="D24" s="492">
        <v>2</v>
      </c>
      <c r="E24" s="510" t="s">
        <v>722</v>
      </c>
      <c r="F24" s="164" t="s">
        <v>525</v>
      </c>
      <c r="G24" s="76">
        <f>SUM(G25:G29)</f>
        <v>159200</v>
      </c>
      <c r="H24" s="76">
        <f t="shared" ref="H24:K24" si="7">SUM(H25:H29)</f>
        <v>0</v>
      </c>
      <c r="I24" s="76">
        <f t="shared" si="7"/>
        <v>0</v>
      </c>
      <c r="J24" s="76">
        <f t="shared" si="7"/>
        <v>40000</v>
      </c>
      <c r="K24" s="76">
        <f t="shared" si="7"/>
        <v>199200</v>
      </c>
      <c r="L24" s="74"/>
      <c r="M24" s="74"/>
      <c r="N24" s="74"/>
      <c r="O24" s="74"/>
      <c r="P24" s="66"/>
      <c r="Q24" s="66"/>
      <c r="R24" s="65"/>
      <c r="S24" s="65">
        <v>5</v>
      </c>
      <c r="T24" s="57"/>
      <c r="U24" s="48">
        <v>10</v>
      </c>
      <c r="V24" s="48">
        <v>10.1</v>
      </c>
      <c r="W24" s="48" t="s">
        <v>284</v>
      </c>
      <c r="X24" s="74" t="s">
        <v>287</v>
      </c>
      <c r="Y24" s="49" t="s">
        <v>3388</v>
      </c>
      <c r="Z24" s="96"/>
      <c r="AA24" s="210"/>
      <c r="AB24" s="210"/>
      <c r="AC24" s="210"/>
      <c r="AD24" s="210"/>
      <c r="AE24" s="210"/>
      <c r="AF24" s="210"/>
      <c r="AG24" s="210"/>
    </row>
    <row r="25" spans="1:33" s="220" customFormat="1" ht="45" customHeight="1">
      <c r="A25" s="1041"/>
      <c r="B25" s="1042"/>
      <c r="C25" s="1058"/>
      <c r="D25" s="1059"/>
      <c r="E25" s="1060" t="s">
        <v>376</v>
      </c>
      <c r="F25" s="1061" t="s">
        <v>525</v>
      </c>
      <c r="G25" s="1062">
        <v>25000</v>
      </c>
      <c r="H25" s="1061" t="s">
        <v>525</v>
      </c>
      <c r="I25" s="1061" t="s">
        <v>525</v>
      </c>
      <c r="J25" s="1061" t="s">
        <v>525</v>
      </c>
      <c r="K25" s="1063">
        <f t="shared" ref="K25:K29" si="8">SUM(F25,G25,H25,I25,J25)</f>
        <v>25000</v>
      </c>
      <c r="L25" s="1045">
        <v>5</v>
      </c>
      <c r="M25" s="1045">
        <v>20</v>
      </c>
      <c r="N25" s="1045">
        <v>5</v>
      </c>
      <c r="O25" s="1045">
        <f t="shared" ref="O25:O30" si="9">SUM(L25:N25)</f>
        <v>30</v>
      </c>
      <c r="P25" s="106" t="s">
        <v>3230</v>
      </c>
      <c r="Q25" s="105" t="s">
        <v>721</v>
      </c>
      <c r="R25" s="1064">
        <v>21582</v>
      </c>
      <c r="S25" s="663">
        <v>5</v>
      </c>
      <c r="T25" s="106" t="s">
        <v>723</v>
      </c>
      <c r="U25" s="48">
        <v>10</v>
      </c>
      <c r="V25" s="48">
        <v>10.1</v>
      </c>
      <c r="W25" s="48" t="s">
        <v>284</v>
      </c>
      <c r="X25" s="1045" t="s">
        <v>287</v>
      </c>
      <c r="Y25" s="49" t="s">
        <v>3388</v>
      </c>
      <c r="Z25" s="88"/>
      <c r="AA25" s="219"/>
      <c r="AB25" s="219"/>
      <c r="AC25" s="219"/>
      <c r="AD25" s="219"/>
      <c r="AE25" s="219"/>
      <c r="AF25" s="219"/>
      <c r="AG25" s="219"/>
    </row>
    <row r="26" spans="1:33" s="220" customFormat="1" ht="45" customHeight="1">
      <c r="A26" s="1041"/>
      <c r="B26" s="1042"/>
      <c r="C26" s="1058"/>
      <c r="D26" s="1059"/>
      <c r="E26" s="1060" t="s">
        <v>724</v>
      </c>
      <c r="F26" s="1061" t="s">
        <v>525</v>
      </c>
      <c r="G26" s="1065">
        <v>50000</v>
      </c>
      <c r="H26" s="1061" t="s">
        <v>525</v>
      </c>
      <c r="I26" s="1061" t="s">
        <v>525</v>
      </c>
      <c r="J26" s="1061" t="s">
        <v>525</v>
      </c>
      <c r="K26" s="1063">
        <f t="shared" si="8"/>
        <v>50000</v>
      </c>
      <c r="L26" s="1045">
        <v>40</v>
      </c>
      <c r="M26" s="1045">
        <v>5</v>
      </c>
      <c r="N26" s="1045">
        <v>35</v>
      </c>
      <c r="O26" s="1045">
        <f t="shared" si="9"/>
        <v>80</v>
      </c>
      <c r="P26" s="106" t="s">
        <v>3231</v>
      </c>
      <c r="Q26" s="106" t="s">
        <v>721</v>
      </c>
      <c r="R26" s="1064">
        <v>21702</v>
      </c>
      <c r="S26" s="663">
        <v>5</v>
      </c>
      <c r="T26" s="78" t="s">
        <v>711</v>
      </c>
      <c r="U26" s="663">
        <v>10</v>
      </c>
      <c r="V26" s="663">
        <v>10.1</v>
      </c>
      <c r="W26" s="663" t="s">
        <v>284</v>
      </c>
      <c r="X26" s="1045" t="s">
        <v>287</v>
      </c>
      <c r="Y26" s="49" t="s">
        <v>3388</v>
      </c>
      <c r="Z26" s="88"/>
      <c r="AA26" s="219"/>
      <c r="AB26" s="219"/>
      <c r="AC26" s="219"/>
      <c r="AD26" s="219"/>
      <c r="AE26" s="219"/>
      <c r="AF26" s="219"/>
      <c r="AG26" s="219"/>
    </row>
    <row r="27" spans="1:33" s="220" customFormat="1" ht="45" customHeight="1">
      <c r="A27" s="1041"/>
      <c r="B27" s="1042"/>
      <c r="C27" s="1058"/>
      <c r="D27" s="1059"/>
      <c r="E27" s="1060" t="s">
        <v>725</v>
      </c>
      <c r="F27" s="1061" t="s">
        <v>525</v>
      </c>
      <c r="G27" s="1065">
        <v>34200</v>
      </c>
      <c r="H27" s="1061" t="s">
        <v>525</v>
      </c>
      <c r="I27" s="1061" t="s">
        <v>525</v>
      </c>
      <c r="J27" s="1061" t="s">
        <v>525</v>
      </c>
      <c r="K27" s="1063">
        <f t="shared" si="8"/>
        <v>34200</v>
      </c>
      <c r="L27" s="1045">
        <v>40</v>
      </c>
      <c r="M27" s="1045">
        <v>5</v>
      </c>
      <c r="N27" s="1045">
        <v>0</v>
      </c>
      <c r="O27" s="1045">
        <f t="shared" si="9"/>
        <v>45</v>
      </c>
      <c r="P27" s="106" t="s">
        <v>3232</v>
      </c>
      <c r="Q27" s="106" t="s">
        <v>721</v>
      </c>
      <c r="R27" s="1064">
        <v>21702</v>
      </c>
      <c r="S27" s="663">
        <v>5</v>
      </c>
      <c r="T27" s="78" t="s">
        <v>726</v>
      </c>
      <c r="U27" s="663">
        <v>10</v>
      </c>
      <c r="V27" s="663">
        <v>10.1</v>
      </c>
      <c r="W27" s="663" t="s">
        <v>284</v>
      </c>
      <c r="X27" s="1045" t="s">
        <v>287</v>
      </c>
      <c r="Y27" s="49" t="s">
        <v>3388</v>
      </c>
      <c r="Z27" s="88"/>
      <c r="AA27" s="219"/>
      <c r="AB27" s="219"/>
      <c r="AC27" s="219"/>
      <c r="AD27" s="219"/>
      <c r="AE27" s="219"/>
      <c r="AF27" s="219"/>
      <c r="AG27" s="219"/>
    </row>
    <row r="28" spans="1:33" s="220" customFormat="1" ht="45" customHeight="1">
      <c r="A28" s="1041"/>
      <c r="B28" s="1042"/>
      <c r="C28" s="1058"/>
      <c r="D28" s="1059"/>
      <c r="E28" s="1060" t="s">
        <v>727</v>
      </c>
      <c r="F28" s="1061" t="s">
        <v>525</v>
      </c>
      <c r="G28" s="1065">
        <v>50000</v>
      </c>
      <c r="H28" s="1061" t="s">
        <v>525</v>
      </c>
      <c r="I28" s="1061" t="s">
        <v>525</v>
      </c>
      <c r="J28" s="1061" t="s">
        <v>525</v>
      </c>
      <c r="K28" s="1063">
        <f t="shared" si="8"/>
        <v>50000</v>
      </c>
      <c r="L28" s="1045">
        <v>20</v>
      </c>
      <c r="M28" s="1045">
        <v>5</v>
      </c>
      <c r="N28" s="1045">
        <v>20</v>
      </c>
      <c r="O28" s="1045">
        <f t="shared" si="9"/>
        <v>45</v>
      </c>
      <c r="P28" s="106" t="s">
        <v>728</v>
      </c>
      <c r="Q28" s="106" t="s">
        <v>721</v>
      </c>
      <c r="R28" s="1064">
        <v>21702</v>
      </c>
      <c r="S28" s="663">
        <v>5</v>
      </c>
      <c r="T28" s="78" t="s">
        <v>712</v>
      </c>
      <c r="U28" s="663">
        <v>10</v>
      </c>
      <c r="V28" s="663">
        <v>10.1</v>
      </c>
      <c r="W28" s="663" t="s">
        <v>284</v>
      </c>
      <c r="X28" s="1045" t="s">
        <v>287</v>
      </c>
      <c r="Y28" s="49" t="s">
        <v>3388</v>
      </c>
      <c r="Z28" s="88"/>
      <c r="AA28" s="219"/>
      <c r="AB28" s="219"/>
      <c r="AC28" s="219"/>
      <c r="AD28" s="219"/>
      <c r="AE28" s="219"/>
      <c r="AF28" s="219"/>
      <c r="AG28" s="219"/>
    </row>
    <row r="29" spans="1:33" s="220" customFormat="1" ht="45" customHeight="1">
      <c r="A29" s="1041"/>
      <c r="B29" s="1042"/>
      <c r="C29" s="1058"/>
      <c r="D29" s="1059"/>
      <c r="E29" s="1060" t="s">
        <v>729</v>
      </c>
      <c r="F29" s="1061" t="s">
        <v>525</v>
      </c>
      <c r="G29" s="1065">
        <v>0</v>
      </c>
      <c r="H29" s="1066" t="s">
        <v>525</v>
      </c>
      <c r="I29" s="1066" t="s">
        <v>410</v>
      </c>
      <c r="J29" s="1273">
        <v>40000</v>
      </c>
      <c r="K29" s="1063">
        <f t="shared" si="8"/>
        <v>40000</v>
      </c>
      <c r="L29" s="1045">
        <v>10</v>
      </c>
      <c r="M29" s="1045">
        <v>35</v>
      </c>
      <c r="N29" s="1045">
        <v>40</v>
      </c>
      <c r="O29" s="1045">
        <f t="shared" si="9"/>
        <v>85</v>
      </c>
      <c r="P29" s="106" t="s">
        <v>730</v>
      </c>
      <c r="Q29" s="106" t="s">
        <v>721</v>
      </c>
      <c r="R29" s="1064">
        <v>21763</v>
      </c>
      <c r="S29" s="663">
        <v>5</v>
      </c>
      <c r="T29" s="106" t="s">
        <v>723</v>
      </c>
      <c r="U29" s="663">
        <v>10</v>
      </c>
      <c r="V29" s="663">
        <v>10.1</v>
      </c>
      <c r="W29" s="663" t="s">
        <v>284</v>
      </c>
      <c r="X29" s="1045" t="s">
        <v>287</v>
      </c>
      <c r="Y29" s="49" t="s">
        <v>3388</v>
      </c>
      <c r="Z29" s="88"/>
      <c r="AA29" s="219"/>
      <c r="AB29" s="219"/>
      <c r="AC29" s="219"/>
      <c r="AD29" s="219"/>
      <c r="AE29" s="219"/>
      <c r="AF29" s="219"/>
      <c r="AG29" s="219"/>
    </row>
    <row r="30" spans="1:33" s="211" customFormat="1" ht="93" customHeight="1">
      <c r="A30" s="1033"/>
      <c r="B30" s="1034"/>
      <c r="C30" s="777">
        <v>5</v>
      </c>
      <c r="D30" s="1012">
        <v>2</v>
      </c>
      <c r="E30" s="1633" t="s">
        <v>3665</v>
      </c>
      <c r="F30" s="1634" t="s">
        <v>525</v>
      </c>
      <c r="G30" s="1635">
        <v>200000</v>
      </c>
      <c r="H30" s="1636" t="s">
        <v>525</v>
      </c>
      <c r="I30" s="1636" t="s">
        <v>525</v>
      </c>
      <c r="J30" s="1636" t="s">
        <v>525</v>
      </c>
      <c r="K30" s="1637">
        <f>SUM(F30,G30,H30,I30,J30)</f>
        <v>200000</v>
      </c>
      <c r="L30" s="1638">
        <v>20</v>
      </c>
      <c r="M30" s="1638">
        <v>10</v>
      </c>
      <c r="N30" s="1638">
        <v>70</v>
      </c>
      <c r="O30" s="1638">
        <f t="shared" si="9"/>
        <v>100</v>
      </c>
      <c r="P30" s="1639" t="s">
        <v>3561</v>
      </c>
      <c r="Q30" s="1640" t="s">
        <v>3562</v>
      </c>
      <c r="R30" s="1641" t="s">
        <v>1881</v>
      </c>
      <c r="S30" s="1641">
        <v>5</v>
      </c>
      <c r="T30" s="1642" t="s">
        <v>749</v>
      </c>
      <c r="U30" s="930">
        <v>10</v>
      </c>
      <c r="V30" s="930">
        <v>10.1</v>
      </c>
      <c r="W30" s="930" t="s">
        <v>284</v>
      </c>
      <c r="X30" s="918" t="s">
        <v>221</v>
      </c>
      <c r="Y30" s="920" t="s">
        <v>3388</v>
      </c>
      <c r="Z30" s="1397" t="s">
        <v>174</v>
      </c>
      <c r="AA30" s="210"/>
      <c r="AB30" s="210"/>
      <c r="AC30" s="210"/>
      <c r="AD30" s="210"/>
      <c r="AE30" s="210"/>
      <c r="AF30" s="210"/>
      <c r="AG30" s="210"/>
    </row>
    <row r="31" spans="1:33" s="213" customFormat="1" ht="69.75" customHeight="1">
      <c r="A31" s="292"/>
      <c r="B31" s="293"/>
      <c r="C31" s="294" t="s">
        <v>28</v>
      </c>
      <c r="D31" s="484" t="s">
        <v>286</v>
      </c>
      <c r="E31" s="485" t="s">
        <v>937</v>
      </c>
      <c r="F31" s="340">
        <f t="shared" ref="F31:K31" si="10">SUM(F32,F33,F41,F42,F43,F44,F45,F46,F47,F48,F49,F50,F51,F52,F53,F54,F55,F56,F57,F58,F59,F60,F61,F62,F71,F72,F81,F82,F83,F84,F92,F93,F94,F95,F102,F103,F104,F105,F115,F124,F133,F134,F135,F136,F137,F141,F142,F143,F144,F145,F146,F147,F148,F149,F150,F151,F159,F160,F161,F162,F163,F164,F165,F166,F167,F177,F178,F179,F182,F183,F184,F185,F193)</f>
        <v>65000</v>
      </c>
      <c r="G31" s="340">
        <f t="shared" si="10"/>
        <v>4391300</v>
      </c>
      <c r="H31" s="340">
        <f t="shared" si="10"/>
        <v>0</v>
      </c>
      <c r="I31" s="340">
        <f t="shared" si="10"/>
        <v>0</v>
      </c>
      <c r="J31" s="340">
        <f t="shared" si="10"/>
        <v>98760</v>
      </c>
      <c r="K31" s="340">
        <f t="shared" si="10"/>
        <v>4555060</v>
      </c>
      <c r="L31" s="281"/>
      <c r="M31" s="282"/>
      <c r="N31" s="282"/>
      <c r="O31" s="282"/>
      <c r="P31" s="282"/>
      <c r="Q31" s="283"/>
      <c r="R31" s="281"/>
      <c r="S31" s="281"/>
      <c r="T31" s="281"/>
      <c r="U31" s="279"/>
      <c r="V31" s="284"/>
      <c r="W31" s="284"/>
      <c r="X31" s="284"/>
      <c r="Y31" s="341"/>
      <c r="Z31" s="212"/>
      <c r="AA31" s="212"/>
      <c r="AB31" s="212"/>
      <c r="AC31" s="212"/>
      <c r="AD31" s="212"/>
      <c r="AE31" s="212"/>
      <c r="AF31" s="212"/>
      <c r="AG31" s="212"/>
    </row>
    <row r="32" spans="1:33" s="211" customFormat="1" ht="69.75" customHeight="1">
      <c r="A32" s="55"/>
      <c r="B32" s="56"/>
      <c r="C32" s="582">
        <v>1</v>
      </c>
      <c r="D32" s="498">
        <v>1</v>
      </c>
      <c r="E32" s="531" t="s">
        <v>811</v>
      </c>
      <c r="F32" s="62">
        <v>0</v>
      </c>
      <c r="G32" s="97">
        <v>20000</v>
      </c>
      <c r="H32" s="62">
        <v>0</v>
      </c>
      <c r="I32" s="62">
        <v>0</v>
      </c>
      <c r="J32" s="62">
        <v>0</v>
      </c>
      <c r="K32" s="70">
        <v>20000</v>
      </c>
      <c r="L32" s="70">
        <v>0</v>
      </c>
      <c r="M32" s="70">
        <v>0</v>
      </c>
      <c r="N32" s="70">
        <v>30</v>
      </c>
      <c r="O32" s="70">
        <v>30</v>
      </c>
      <c r="P32" s="1608" t="s">
        <v>3517</v>
      </c>
      <c r="Q32" s="1608" t="s">
        <v>721</v>
      </c>
      <c r="R32" s="67">
        <v>21551</v>
      </c>
      <c r="S32" s="57" t="s">
        <v>795</v>
      </c>
      <c r="T32" s="65" t="s">
        <v>796</v>
      </c>
      <c r="U32" s="57">
        <v>10</v>
      </c>
      <c r="V32" s="65">
        <v>10.1</v>
      </c>
      <c r="W32" s="65" t="s">
        <v>286</v>
      </c>
      <c r="X32" s="1239" t="s">
        <v>287</v>
      </c>
      <c r="Y32" s="66" t="s">
        <v>3117</v>
      </c>
      <c r="Z32" s="96"/>
      <c r="AA32" s="210"/>
      <c r="AB32" s="210"/>
      <c r="AC32" s="210"/>
      <c r="AD32" s="210"/>
      <c r="AE32" s="210"/>
      <c r="AF32" s="210"/>
      <c r="AG32" s="210"/>
    </row>
    <row r="33" spans="1:33" s="211" customFormat="1" ht="69.75" customHeight="1">
      <c r="A33" s="55"/>
      <c r="B33" s="56"/>
      <c r="C33" s="582">
        <v>2</v>
      </c>
      <c r="D33" s="498">
        <v>2</v>
      </c>
      <c r="E33" s="531" t="s">
        <v>812</v>
      </c>
      <c r="F33" s="62">
        <v>0</v>
      </c>
      <c r="G33" s="97">
        <v>180000</v>
      </c>
      <c r="H33" s="62">
        <v>0</v>
      </c>
      <c r="I33" s="62">
        <v>0</v>
      </c>
      <c r="J33" s="62">
        <v>0</v>
      </c>
      <c r="K33" s="70">
        <v>180000</v>
      </c>
      <c r="L33" s="70">
        <v>0</v>
      </c>
      <c r="M33" s="70">
        <v>0</v>
      </c>
      <c r="N33" s="70">
        <v>70</v>
      </c>
      <c r="O33" s="70">
        <v>70</v>
      </c>
      <c r="P33" s="1832"/>
      <c r="Q33" s="652"/>
      <c r="R33" s="67">
        <v>21582</v>
      </c>
      <c r="S33" s="57" t="s">
        <v>784</v>
      </c>
      <c r="T33" s="65" t="s">
        <v>785</v>
      </c>
      <c r="U33" s="57">
        <v>10</v>
      </c>
      <c r="V33" s="65">
        <v>10.1</v>
      </c>
      <c r="W33" s="65" t="s">
        <v>286</v>
      </c>
      <c r="X33" s="74" t="s">
        <v>287</v>
      </c>
      <c r="Y33" s="66" t="s">
        <v>3117</v>
      </c>
      <c r="Z33" s="275"/>
      <c r="AA33" s="210"/>
      <c r="AB33" s="210"/>
      <c r="AC33" s="210"/>
      <c r="AD33" s="210"/>
      <c r="AE33" s="210"/>
      <c r="AF33" s="210"/>
      <c r="AG33" s="210"/>
    </row>
    <row r="34" spans="1:33" s="220" customFormat="1" ht="90" customHeight="1">
      <c r="A34" s="1041"/>
      <c r="B34" s="1042"/>
      <c r="C34" s="1058"/>
      <c r="D34" s="1067"/>
      <c r="E34" s="1068" t="s">
        <v>813</v>
      </c>
      <c r="F34" s="1069">
        <v>0</v>
      </c>
      <c r="G34" s="1065">
        <v>20000</v>
      </c>
      <c r="H34" s="1069">
        <v>0</v>
      </c>
      <c r="I34" s="1069">
        <v>0</v>
      </c>
      <c r="J34" s="1069">
        <v>0</v>
      </c>
      <c r="K34" s="662">
        <v>20000</v>
      </c>
      <c r="L34" s="662">
        <v>0</v>
      </c>
      <c r="M34" s="662">
        <v>0</v>
      </c>
      <c r="N34" s="662">
        <v>10</v>
      </c>
      <c r="O34" s="662">
        <v>10</v>
      </c>
      <c r="P34" s="657" t="s">
        <v>3242</v>
      </c>
      <c r="Q34" s="77" t="s">
        <v>3241</v>
      </c>
      <c r="R34" s="1064">
        <v>21582</v>
      </c>
      <c r="S34" s="106" t="s">
        <v>784</v>
      </c>
      <c r="T34" s="663" t="s">
        <v>785</v>
      </c>
      <c r="U34" s="57">
        <v>10</v>
      </c>
      <c r="V34" s="65">
        <v>10.1</v>
      </c>
      <c r="W34" s="65" t="s">
        <v>286</v>
      </c>
      <c r="X34" s="1045" t="s">
        <v>287</v>
      </c>
      <c r="Y34" s="105" t="s">
        <v>3117</v>
      </c>
      <c r="Z34" s="88"/>
      <c r="AA34" s="219"/>
      <c r="AB34" s="219"/>
      <c r="AC34" s="219"/>
      <c r="AD34" s="219"/>
      <c r="AE34" s="219"/>
      <c r="AF34" s="219"/>
      <c r="AG34" s="219"/>
    </row>
    <row r="35" spans="1:33" s="220" customFormat="1" ht="90" customHeight="1">
      <c r="A35" s="1041"/>
      <c r="B35" s="1042"/>
      <c r="C35" s="1058"/>
      <c r="D35" s="1067"/>
      <c r="E35" s="1068" t="s">
        <v>814</v>
      </c>
      <c r="F35" s="1069">
        <v>0</v>
      </c>
      <c r="G35" s="1065">
        <v>30000</v>
      </c>
      <c r="H35" s="1069">
        <v>0</v>
      </c>
      <c r="I35" s="1069">
        <v>0</v>
      </c>
      <c r="J35" s="1069">
        <v>0</v>
      </c>
      <c r="K35" s="662">
        <v>30000</v>
      </c>
      <c r="L35" s="662">
        <v>0</v>
      </c>
      <c r="M35" s="662">
        <v>0</v>
      </c>
      <c r="N35" s="662">
        <v>10</v>
      </c>
      <c r="O35" s="662">
        <v>10</v>
      </c>
      <c r="P35" s="657" t="s">
        <v>3242</v>
      </c>
      <c r="Q35" s="77" t="s">
        <v>3241</v>
      </c>
      <c r="R35" s="1064">
        <v>21582</v>
      </c>
      <c r="S35" s="106" t="s">
        <v>784</v>
      </c>
      <c r="T35" s="663" t="s">
        <v>785</v>
      </c>
      <c r="U35" s="57">
        <v>10</v>
      </c>
      <c r="V35" s="65">
        <v>10.1</v>
      </c>
      <c r="W35" s="65" t="s">
        <v>286</v>
      </c>
      <c r="X35" s="1045" t="s">
        <v>287</v>
      </c>
      <c r="Y35" s="105" t="s">
        <v>3117</v>
      </c>
      <c r="Z35" s="88"/>
      <c r="AA35" s="219"/>
      <c r="AB35" s="219"/>
      <c r="AC35" s="219"/>
      <c r="AD35" s="219"/>
      <c r="AE35" s="219"/>
      <c r="AF35" s="219"/>
      <c r="AG35" s="219"/>
    </row>
    <row r="36" spans="1:33" s="220" customFormat="1" ht="90" customHeight="1">
      <c r="A36" s="1041"/>
      <c r="B36" s="1042"/>
      <c r="C36" s="1058"/>
      <c r="D36" s="1067"/>
      <c r="E36" s="1068" t="s">
        <v>815</v>
      </c>
      <c r="F36" s="1069">
        <v>0</v>
      </c>
      <c r="G36" s="1065">
        <v>30000</v>
      </c>
      <c r="H36" s="1069">
        <v>0</v>
      </c>
      <c r="I36" s="1069">
        <v>0</v>
      </c>
      <c r="J36" s="1069">
        <v>0</v>
      </c>
      <c r="K36" s="662">
        <v>30000</v>
      </c>
      <c r="L36" s="662">
        <v>0</v>
      </c>
      <c r="M36" s="662">
        <v>0</v>
      </c>
      <c r="N36" s="662">
        <v>10</v>
      </c>
      <c r="O36" s="662">
        <v>10</v>
      </c>
      <c r="P36" s="657" t="s">
        <v>3242</v>
      </c>
      <c r="Q36" s="77" t="s">
        <v>3241</v>
      </c>
      <c r="R36" s="1064">
        <v>21582</v>
      </c>
      <c r="S36" s="106" t="s">
        <v>784</v>
      </c>
      <c r="T36" s="663" t="s">
        <v>785</v>
      </c>
      <c r="U36" s="57">
        <v>10</v>
      </c>
      <c r="V36" s="65">
        <v>10.1</v>
      </c>
      <c r="W36" s="65" t="s">
        <v>286</v>
      </c>
      <c r="X36" s="1045" t="s">
        <v>287</v>
      </c>
      <c r="Y36" s="105" t="s">
        <v>3117</v>
      </c>
      <c r="Z36" s="88"/>
      <c r="AA36" s="219"/>
      <c r="AB36" s="219"/>
      <c r="AC36" s="219"/>
      <c r="AD36" s="219"/>
      <c r="AE36" s="219"/>
      <c r="AF36" s="219"/>
      <c r="AG36" s="219"/>
    </row>
    <row r="37" spans="1:33" s="220" customFormat="1" ht="90" customHeight="1">
      <c r="A37" s="1041"/>
      <c r="B37" s="1042"/>
      <c r="C37" s="1058"/>
      <c r="D37" s="1067"/>
      <c r="E37" s="1068" t="s">
        <v>816</v>
      </c>
      <c r="F37" s="1069">
        <v>0</v>
      </c>
      <c r="G37" s="1065">
        <v>30000</v>
      </c>
      <c r="H37" s="1069">
        <v>0</v>
      </c>
      <c r="I37" s="1069">
        <v>0</v>
      </c>
      <c r="J37" s="1069">
        <v>0</v>
      </c>
      <c r="K37" s="662">
        <v>30000</v>
      </c>
      <c r="L37" s="662">
        <v>0</v>
      </c>
      <c r="M37" s="662">
        <v>0</v>
      </c>
      <c r="N37" s="662">
        <v>10</v>
      </c>
      <c r="O37" s="662">
        <v>10</v>
      </c>
      <c r="P37" s="657" t="s">
        <v>3242</v>
      </c>
      <c r="Q37" s="77" t="s">
        <v>3241</v>
      </c>
      <c r="R37" s="1064">
        <v>21582</v>
      </c>
      <c r="S37" s="106" t="s">
        <v>784</v>
      </c>
      <c r="T37" s="663" t="s">
        <v>785</v>
      </c>
      <c r="U37" s="57">
        <v>10</v>
      </c>
      <c r="V37" s="65">
        <v>10.1</v>
      </c>
      <c r="W37" s="65" t="s">
        <v>286</v>
      </c>
      <c r="X37" s="1045" t="s">
        <v>287</v>
      </c>
      <c r="Y37" s="105" t="s">
        <v>3117</v>
      </c>
      <c r="Z37" s="88"/>
      <c r="AA37" s="219"/>
      <c r="AB37" s="219"/>
      <c r="AC37" s="219"/>
      <c r="AD37" s="219"/>
      <c r="AE37" s="219"/>
      <c r="AF37" s="219"/>
      <c r="AG37" s="219"/>
    </row>
    <row r="38" spans="1:33" s="220" customFormat="1" ht="90" customHeight="1">
      <c r="A38" s="1041"/>
      <c r="B38" s="1042"/>
      <c r="C38" s="1058"/>
      <c r="D38" s="1067"/>
      <c r="E38" s="1068" t="s">
        <v>817</v>
      </c>
      <c r="F38" s="1069">
        <v>0</v>
      </c>
      <c r="G38" s="1065">
        <v>25000</v>
      </c>
      <c r="H38" s="1069">
        <v>0</v>
      </c>
      <c r="I38" s="1069">
        <v>0</v>
      </c>
      <c r="J38" s="1069">
        <v>0</v>
      </c>
      <c r="K38" s="662">
        <v>25000</v>
      </c>
      <c r="L38" s="662">
        <v>0</v>
      </c>
      <c r="M38" s="662">
        <v>0</v>
      </c>
      <c r="N38" s="662">
        <v>10</v>
      </c>
      <c r="O38" s="662">
        <v>10</v>
      </c>
      <c r="P38" s="657" t="s">
        <v>3242</v>
      </c>
      <c r="Q38" s="77" t="s">
        <v>3241</v>
      </c>
      <c r="R38" s="1064">
        <v>21582</v>
      </c>
      <c r="S38" s="106" t="s">
        <v>784</v>
      </c>
      <c r="T38" s="663" t="s">
        <v>785</v>
      </c>
      <c r="U38" s="57">
        <v>10</v>
      </c>
      <c r="V38" s="65">
        <v>10.1</v>
      </c>
      <c r="W38" s="65" t="s">
        <v>286</v>
      </c>
      <c r="X38" s="1045" t="s">
        <v>287</v>
      </c>
      <c r="Y38" s="105" t="s">
        <v>3117</v>
      </c>
      <c r="Z38" s="88"/>
      <c r="AA38" s="219"/>
      <c r="AB38" s="219"/>
      <c r="AC38" s="219"/>
      <c r="AD38" s="219"/>
      <c r="AE38" s="219"/>
      <c r="AF38" s="219"/>
      <c r="AG38" s="219"/>
    </row>
    <row r="39" spans="1:33" s="220" customFormat="1" ht="90" customHeight="1">
      <c r="A39" s="1041"/>
      <c r="B39" s="1042"/>
      <c r="C39" s="1058"/>
      <c r="D39" s="1067"/>
      <c r="E39" s="1068" t="s">
        <v>818</v>
      </c>
      <c r="F39" s="1069">
        <v>0</v>
      </c>
      <c r="G39" s="1065">
        <v>25000</v>
      </c>
      <c r="H39" s="1069">
        <v>0</v>
      </c>
      <c r="I39" s="1069">
        <v>0</v>
      </c>
      <c r="J39" s="1069">
        <v>0</v>
      </c>
      <c r="K39" s="662">
        <v>25000</v>
      </c>
      <c r="L39" s="662">
        <v>0</v>
      </c>
      <c r="M39" s="662">
        <v>0</v>
      </c>
      <c r="N39" s="662">
        <v>10</v>
      </c>
      <c r="O39" s="662">
        <v>10</v>
      </c>
      <c r="P39" s="657" t="s">
        <v>3242</v>
      </c>
      <c r="Q39" s="77" t="s">
        <v>3241</v>
      </c>
      <c r="R39" s="1064">
        <v>21582</v>
      </c>
      <c r="S39" s="106" t="s">
        <v>784</v>
      </c>
      <c r="T39" s="663" t="s">
        <v>785</v>
      </c>
      <c r="U39" s="57">
        <v>10</v>
      </c>
      <c r="V39" s="65">
        <v>10.1</v>
      </c>
      <c r="W39" s="65" t="s">
        <v>286</v>
      </c>
      <c r="X39" s="1045" t="s">
        <v>287</v>
      </c>
      <c r="Y39" s="105" t="s">
        <v>3117</v>
      </c>
      <c r="Z39" s="88"/>
      <c r="AA39" s="219"/>
      <c r="AB39" s="219"/>
      <c r="AC39" s="219"/>
      <c r="AD39" s="219"/>
      <c r="AE39" s="219"/>
      <c r="AF39" s="219"/>
      <c r="AG39" s="219"/>
    </row>
    <row r="40" spans="1:33" s="220" customFormat="1" ht="90" customHeight="1">
      <c r="A40" s="1041"/>
      <c r="B40" s="1042"/>
      <c r="C40" s="1058"/>
      <c r="D40" s="1067"/>
      <c r="E40" s="1068" t="s">
        <v>819</v>
      </c>
      <c r="F40" s="1069">
        <v>0</v>
      </c>
      <c r="G40" s="1065">
        <v>20000</v>
      </c>
      <c r="H40" s="1069">
        <v>0</v>
      </c>
      <c r="I40" s="1069">
        <v>0</v>
      </c>
      <c r="J40" s="1069">
        <v>0</v>
      </c>
      <c r="K40" s="662">
        <v>20000</v>
      </c>
      <c r="L40" s="662">
        <v>0</v>
      </c>
      <c r="M40" s="662">
        <v>0</v>
      </c>
      <c r="N40" s="662">
        <v>10</v>
      </c>
      <c r="O40" s="662">
        <v>10</v>
      </c>
      <c r="P40" s="657" t="s">
        <v>3242</v>
      </c>
      <c r="Q40" s="77" t="s">
        <v>3241</v>
      </c>
      <c r="R40" s="1064">
        <v>21582</v>
      </c>
      <c r="S40" s="106" t="s">
        <v>784</v>
      </c>
      <c r="T40" s="663" t="s">
        <v>785</v>
      </c>
      <c r="U40" s="57">
        <v>10</v>
      </c>
      <c r="V40" s="65">
        <v>10.1</v>
      </c>
      <c r="W40" s="65" t="s">
        <v>286</v>
      </c>
      <c r="X40" s="1045" t="s">
        <v>287</v>
      </c>
      <c r="Y40" s="105" t="s">
        <v>3117</v>
      </c>
      <c r="Z40" s="88"/>
      <c r="AA40" s="219"/>
      <c r="AB40" s="219"/>
      <c r="AC40" s="219"/>
      <c r="AD40" s="219"/>
      <c r="AE40" s="219"/>
      <c r="AF40" s="219"/>
      <c r="AG40" s="219"/>
    </row>
    <row r="41" spans="1:33" s="211" customFormat="1" ht="100.5" customHeight="1">
      <c r="A41" s="55"/>
      <c r="B41" s="56"/>
      <c r="C41" s="582">
        <v>3</v>
      </c>
      <c r="D41" s="498">
        <v>1</v>
      </c>
      <c r="E41" s="454" t="s">
        <v>820</v>
      </c>
      <c r="F41" s="70">
        <v>0</v>
      </c>
      <c r="G41" s="64">
        <v>80000</v>
      </c>
      <c r="H41" s="70">
        <v>0</v>
      </c>
      <c r="I41" s="70">
        <v>0</v>
      </c>
      <c r="J41" s="70">
        <v>0</v>
      </c>
      <c r="K41" s="70">
        <v>80000</v>
      </c>
      <c r="L41" s="70">
        <v>0</v>
      </c>
      <c r="M41" s="70">
        <v>0</v>
      </c>
      <c r="N41" s="70">
        <v>0</v>
      </c>
      <c r="O41" s="70">
        <v>0</v>
      </c>
      <c r="P41" s="415" t="s">
        <v>3757</v>
      </c>
      <c r="Q41" s="1843" t="s">
        <v>3758</v>
      </c>
      <c r="R41" s="67">
        <v>21582</v>
      </c>
      <c r="S41" s="57" t="s">
        <v>799</v>
      </c>
      <c r="T41" s="65" t="s">
        <v>800</v>
      </c>
      <c r="U41" s="57">
        <v>10</v>
      </c>
      <c r="V41" s="65">
        <v>10.1</v>
      </c>
      <c r="W41" s="65" t="s">
        <v>286</v>
      </c>
      <c r="X41" s="74" t="s">
        <v>3458</v>
      </c>
      <c r="Y41" s="66" t="s">
        <v>3117</v>
      </c>
      <c r="Z41" s="96"/>
      <c r="AA41" s="210"/>
      <c r="AB41" s="210"/>
      <c r="AC41" s="210"/>
      <c r="AD41" s="210"/>
      <c r="AE41" s="210"/>
      <c r="AF41" s="210"/>
      <c r="AG41" s="210"/>
    </row>
    <row r="42" spans="1:33" s="211" customFormat="1" ht="174.75" customHeight="1">
      <c r="A42" s="55"/>
      <c r="B42" s="56"/>
      <c r="C42" s="582">
        <v>4</v>
      </c>
      <c r="D42" s="498">
        <v>4</v>
      </c>
      <c r="E42" s="531" t="s">
        <v>3911</v>
      </c>
      <c r="F42" s="110">
        <v>0</v>
      </c>
      <c r="G42" s="159">
        <v>20000</v>
      </c>
      <c r="H42" s="110">
        <v>0</v>
      </c>
      <c r="I42" s="110">
        <v>0</v>
      </c>
      <c r="J42" s="110">
        <v>0</v>
      </c>
      <c r="K42" s="110">
        <f t="shared" ref="K42:K44" si="11">SUM(F42,G42,H42,I42,J42)</f>
        <v>20000</v>
      </c>
      <c r="L42" s="110">
        <v>35</v>
      </c>
      <c r="M42" s="110">
        <v>5</v>
      </c>
      <c r="N42" s="110">
        <v>50</v>
      </c>
      <c r="O42" s="110">
        <v>90</v>
      </c>
      <c r="P42" s="66" t="s">
        <v>1134</v>
      </c>
      <c r="Q42" s="66" t="s">
        <v>1135</v>
      </c>
      <c r="R42" s="234">
        <v>240756</v>
      </c>
      <c r="S42" s="57" t="s">
        <v>1136</v>
      </c>
      <c r="T42" s="57" t="s">
        <v>1137</v>
      </c>
      <c r="U42" s="57">
        <v>10</v>
      </c>
      <c r="V42" s="65">
        <v>10.1</v>
      </c>
      <c r="W42" s="65" t="s">
        <v>286</v>
      </c>
      <c r="X42" s="66" t="s">
        <v>394</v>
      </c>
      <c r="Y42" s="66" t="s">
        <v>1078</v>
      </c>
      <c r="Z42" s="96"/>
      <c r="AA42" s="210"/>
      <c r="AB42" s="210"/>
      <c r="AC42" s="210"/>
      <c r="AD42" s="210"/>
      <c r="AE42" s="210"/>
      <c r="AF42" s="210"/>
      <c r="AG42" s="210"/>
    </row>
    <row r="43" spans="1:33" s="211" customFormat="1" ht="59.25" customHeight="1">
      <c r="A43" s="55"/>
      <c r="B43" s="56"/>
      <c r="C43" s="582">
        <v>5</v>
      </c>
      <c r="D43" s="498">
        <v>1</v>
      </c>
      <c r="E43" s="482" t="s">
        <v>1246</v>
      </c>
      <c r="F43" s="70">
        <v>0</v>
      </c>
      <c r="G43" s="70">
        <v>50000</v>
      </c>
      <c r="H43" s="70">
        <v>0</v>
      </c>
      <c r="I43" s="70">
        <v>0</v>
      </c>
      <c r="J43" s="70">
        <v>0</v>
      </c>
      <c r="K43" s="70">
        <f t="shared" si="11"/>
        <v>50000</v>
      </c>
      <c r="L43" s="70">
        <v>0</v>
      </c>
      <c r="M43" s="70">
        <v>0</v>
      </c>
      <c r="N43" s="70">
        <v>30</v>
      </c>
      <c r="O43" s="70">
        <f>SUM(L43,M43,N43)</f>
        <v>30</v>
      </c>
      <c r="P43" s="1585" t="s">
        <v>3537</v>
      </c>
      <c r="Q43" s="83" t="s">
        <v>3546</v>
      </c>
      <c r="R43" s="1588">
        <v>21671</v>
      </c>
      <c r="S43" s="65" t="s">
        <v>1247</v>
      </c>
      <c r="T43" s="65" t="s">
        <v>1248</v>
      </c>
      <c r="U43" s="57">
        <v>10</v>
      </c>
      <c r="V43" s="65">
        <v>10.1</v>
      </c>
      <c r="W43" s="65" t="s">
        <v>286</v>
      </c>
      <c r="X43" s="49" t="s">
        <v>174</v>
      </c>
      <c r="Y43" s="49" t="s">
        <v>3575</v>
      </c>
      <c r="Z43" s="210"/>
      <c r="AA43" s="210"/>
      <c r="AB43" s="210"/>
      <c r="AC43" s="210"/>
      <c r="AD43" s="210"/>
      <c r="AE43" s="210"/>
      <c r="AF43" s="210"/>
      <c r="AG43" s="210"/>
    </row>
    <row r="44" spans="1:33" s="211" customFormat="1" ht="279" customHeight="1">
      <c r="A44" s="1033"/>
      <c r="B44" s="1034"/>
      <c r="C44" s="777">
        <v>6</v>
      </c>
      <c r="D44" s="1947">
        <v>3</v>
      </c>
      <c r="E44" s="1948" t="s">
        <v>1782</v>
      </c>
      <c r="F44" s="1495">
        <v>0</v>
      </c>
      <c r="G44" s="1962">
        <v>20000</v>
      </c>
      <c r="H44" s="923">
        <v>0</v>
      </c>
      <c r="I44" s="923">
        <v>0</v>
      </c>
      <c r="J44" s="923">
        <v>0</v>
      </c>
      <c r="K44" s="1812">
        <f t="shared" si="11"/>
        <v>20000</v>
      </c>
      <c r="L44" s="1117">
        <v>5</v>
      </c>
      <c r="M44" s="1117">
        <v>5</v>
      </c>
      <c r="N44" s="1117">
        <v>20</v>
      </c>
      <c r="O44" s="1117">
        <v>30</v>
      </c>
      <c r="P44" s="1118" t="s">
        <v>3429</v>
      </c>
      <c r="Q44" s="931" t="s">
        <v>3547</v>
      </c>
      <c r="R44" s="930" t="s">
        <v>1680</v>
      </c>
      <c r="S44" s="1177" t="s">
        <v>1759</v>
      </c>
      <c r="T44" s="930" t="s">
        <v>1783</v>
      </c>
      <c r="U44" s="1177">
        <v>10</v>
      </c>
      <c r="V44" s="930">
        <v>10.1</v>
      </c>
      <c r="W44" s="930" t="s">
        <v>286</v>
      </c>
      <c r="X44" s="1117" t="s">
        <v>1639</v>
      </c>
      <c r="Y44" s="1118" t="s">
        <v>1747</v>
      </c>
      <c r="Z44" s="96"/>
      <c r="AA44" s="210"/>
      <c r="AB44" s="210"/>
      <c r="AC44" s="210"/>
      <c r="AD44" s="210"/>
      <c r="AE44" s="210"/>
      <c r="AF44" s="210"/>
      <c r="AG44" s="210"/>
    </row>
    <row r="45" spans="1:33" s="211" customFormat="1" ht="132.75" customHeight="1">
      <c r="A45" s="269"/>
      <c r="B45" s="871"/>
      <c r="C45" s="856">
        <v>7</v>
      </c>
      <c r="D45" s="875">
        <v>3</v>
      </c>
      <c r="E45" s="1960" t="s">
        <v>537</v>
      </c>
      <c r="F45" s="888">
        <v>0</v>
      </c>
      <c r="G45" s="888">
        <v>0</v>
      </c>
      <c r="H45" s="890" t="s">
        <v>525</v>
      </c>
      <c r="I45" s="890" t="s">
        <v>525</v>
      </c>
      <c r="J45" s="890">
        <v>98760</v>
      </c>
      <c r="K45" s="890">
        <f>SUM(F45,G45,H45,I45,J45)</f>
        <v>98760</v>
      </c>
      <c r="L45" s="1961">
        <v>60</v>
      </c>
      <c r="M45" s="1961">
        <v>38</v>
      </c>
      <c r="N45" s="1961">
        <v>135</v>
      </c>
      <c r="O45" s="1961">
        <f>SUM(L45:N45)</f>
        <v>233</v>
      </c>
      <c r="P45" s="273" t="s">
        <v>3668</v>
      </c>
      <c r="Q45" s="273" t="s">
        <v>538</v>
      </c>
      <c r="R45" s="891" t="s">
        <v>539</v>
      </c>
      <c r="S45" s="274" t="s">
        <v>540</v>
      </c>
      <c r="T45" s="274" t="s">
        <v>541</v>
      </c>
      <c r="U45" s="274">
        <v>10</v>
      </c>
      <c r="V45" s="272">
        <v>10.1</v>
      </c>
      <c r="W45" s="272" t="s">
        <v>286</v>
      </c>
      <c r="X45" s="273" t="s">
        <v>287</v>
      </c>
      <c r="Y45" s="218" t="s">
        <v>536</v>
      </c>
      <c r="Z45" s="210"/>
      <c r="AA45" s="210"/>
      <c r="AB45" s="210"/>
      <c r="AC45" s="210"/>
      <c r="AD45" s="210"/>
      <c r="AE45" s="210"/>
      <c r="AF45" s="210"/>
      <c r="AG45" s="210"/>
    </row>
    <row r="46" spans="1:33" s="211" customFormat="1" ht="144.75" customHeight="1">
      <c r="A46" s="55"/>
      <c r="B46" s="56"/>
      <c r="C46" s="582">
        <v>8</v>
      </c>
      <c r="D46" s="521">
        <v>4</v>
      </c>
      <c r="E46" s="510" t="s">
        <v>2349</v>
      </c>
      <c r="F46" s="110">
        <v>0</v>
      </c>
      <c r="G46" s="63">
        <v>100000</v>
      </c>
      <c r="H46" s="110">
        <v>0</v>
      </c>
      <c r="I46" s="110">
        <v>0</v>
      </c>
      <c r="J46" s="110">
        <v>0</v>
      </c>
      <c r="K46" s="1057">
        <f>SUM(F46,G46,H46,I46,J46)</f>
        <v>100000</v>
      </c>
      <c r="L46" s="48">
        <v>40</v>
      </c>
      <c r="M46" s="48">
        <v>20</v>
      </c>
      <c r="N46" s="48">
        <v>25</v>
      </c>
      <c r="O46" s="48">
        <v>85</v>
      </c>
      <c r="P46" s="416" t="s">
        <v>3276</v>
      </c>
      <c r="Q46" s="416" t="s">
        <v>3277</v>
      </c>
      <c r="R46" s="57" t="s">
        <v>1926</v>
      </c>
      <c r="S46" s="40" t="s">
        <v>2346</v>
      </c>
      <c r="T46" s="40" t="s">
        <v>2348</v>
      </c>
      <c r="U46" s="57">
        <v>10</v>
      </c>
      <c r="V46" s="65">
        <v>10.1</v>
      </c>
      <c r="W46" s="65" t="s">
        <v>286</v>
      </c>
      <c r="X46" s="40" t="s">
        <v>1639</v>
      </c>
      <c r="Y46" s="49" t="s">
        <v>2342</v>
      </c>
      <c r="Z46" s="210"/>
      <c r="AA46" s="210"/>
      <c r="AB46" s="210"/>
      <c r="AC46" s="210"/>
      <c r="AD46" s="210"/>
      <c r="AE46" s="210"/>
      <c r="AF46" s="210"/>
      <c r="AG46" s="210"/>
    </row>
    <row r="47" spans="1:33" s="211" customFormat="1" ht="116.25" customHeight="1">
      <c r="A47" s="55"/>
      <c r="B47" s="56"/>
      <c r="C47" s="582">
        <v>9</v>
      </c>
      <c r="D47" s="498">
        <v>3</v>
      </c>
      <c r="E47" s="531" t="s">
        <v>1129</v>
      </c>
      <c r="F47" s="110">
        <v>0</v>
      </c>
      <c r="G47" s="159">
        <v>20000</v>
      </c>
      <c r="H47" s="110">
        <v>0</v>
      </c>
      <c r="I47" s="110">
        <v>0</v>
      </c>
      <c r="J47" s="110">
        <v>0</v>
      </c>
      <c r="K47" s="110">
        <f>SUM(F47,G47,H47,I47,J47)</f>
        <v>20000</v>
      </c>
      <c r="L47" s="110">
        <v>10</v>
      </c>
      <c r="M47" s="110">
        <v>10</v>
      </c>
      <c r="N47" s="110">
        <v>20</v>
      </c>
      <c r="O47" s="110">
        <v>40</v>
      </c>
      <c r="P47" s="66" t="s">
        <v>1130</v>
      </c>
      <c r="Q47" s="66" t="s">
        <v>1131</v>
      </c>
      <c r="R47" s="234">
        <v>240787</v>
      </c>
      <c r="S47" s="57" t="s">
        <v>1132</v>
      </c>
      <c r="T47" s="57" t="s">
        <v>1133</v>
      </c>
      <c r="U47" s="57">
        <v>10</v>
      </c>
      <c r="V47" s="65">
        <v>10.1</v>
      </c>
      <c r="W47" s="65" t="s">
        <v>286</v>
      </c>
      <c r="X47" s="66" t="s">
        <v>394</v>
      </c>
      <c r="Y47" s="66" t="s">
        <v>1078</v>
      </c>
      <c r="Z47" s="210"/>
      <c r="AA47" s="210"/>
      <c r="AB47" s="210"/>
      <c r="AC47" s="210"/>
      <c r="AD47" s="210"/>
      <c r="AE47" s="210"/>
      <c r="AF47" s="210"/>
      <c r="AG47" s="210"/>
    </row>
    <row r="48" spans="1:33" s="211" customFormat="1" ht="179.25" customHeight="1">
      <c r="A48" s="55"/>
      <c r="B48" s="56"/>
      <c r="C48" s="582">
        <v>10</v>
      </c>
      <c r="D48" s="492">
        <v>1</v>
      </c>
      <c r="E48" s="510" t="s">
        <v>1636</v>
      </c>
      <c r="F48" s="110">
        <v>0</v>
      </c>
      <c r="G48" s="109">
        <v>30000</v>
      </c>
      <c r="H48" s="110">
        <v>0</v>
      </c>
      <c r="I48" s="110">
        <v>0</v>
      </c>
      <c r="J48" s="110">
        <v>0</v>
      </c>
      <c r="K48" s="38">
        <f>SUM(F48,G48,H48,I48,J48)</f>
        <v>30000</v>
      </c>
      <c r="L48" s="65">
        <v>4</v>
      </c>
      <c r="M48" s="65">
        <v>2</v>
      </c>
      <c r="N48" s="65">
        <v>20</v>
      </c>
      <c r="O48" s="65">
        <v>26</v>
      </c>
      <c r="P48" s="415" t="s">
        <v>3759</v>
      </c>
      <c r="Q48" s="415" t="s">
        <v>3254</v>
      </c>
      <c r="R48" s="67">
        <v>21582</v>
      </c>
      <c r="S48" s="57" t="s">
        <v>1637</v>
      </c>
      <c r="T48" s="40" t="s">
        <v>1638</v>
      </c>
      <c r="U48" s="57">
        <v>10</v>
      </c>
      <c r="V48" s="65">
        <v>10.1</v>
      </c>
      <c r="W48" s="65" t="s">
        <v>286</v>
      </c>
      <c r="X48" s="74" t="s">
        <v>1639</v>
      </c>
      <c r="Y48" s="66" t="s">
        <v>1640</v>
      </c>
      <c r="Z48" s="210"/>
      <c r="AA48" s="210"/>
      <c r="AB48" s="210"/>
      <c r="AC48" s="210"/>
      <c r="AD48" s="210"/>
      <c r="AE48" s="210"/>
      <c r="AF48" s="210"/>
      <c r="AG48" s="210"/>
    </row>
    <row r="49" spans="1:33" s="211" customFormat="1" ht="173.25" customHeight="1">
      <c r="A49" s="55"/>
      <c r="B49" s="56"/>
      <c r="C49" s="582">
        <v>11</v>
      </c>
      <c r="D49" s="492">
        <v>2</v>
      </c>
      <c r="E49" s="510" t="s">
        <v>3914</v>
      </c>
      <c r="F49" s="110">
        <v>0</v>
      </c>
      <c r="G49" s="109">
        <v>30000</v>
      </c>
      <c r="H49" s="110">
        <v>0</v>
      </c>
      <c r="I49" s="110">
        <v>0</v>
      </c>
      <c r="J49" s="110">
        <v>0</v>
      </c>
      <c r="K49" s="38">
        <f t="shared" ref="K49:K51" si="12">SUM(F49,G49,H49,I49,J49)</f>
        <v>30000</v>
      </c>
      <c r="L49" s="65">
        <v>4</v>
      </c>
      <c r="M49" s="65">
        <v>2</v>
      </c>
      <c r="N49" s="65">
        <v>20</v>
      </c>
      <c r="O49" s="65">
        <v>26</v>
      </c>
      <c r="P49" s="415" t="s">
        <v>1641</v>
      </c>
      <c r="Q49" s="415" t="s">
        <v>1642</v>
      </c>
      <c r="R49" s="67">
        <v>21641</v>
      </c>
      <c r="S49" s="57" t="s">
        <v>1643</v>
      </c>
      <c r="T49" s="65" t="s">
        <v>1644</v>
      </c>
      <c r="U49" s="57">
        <v>10</v>
      </c>
      <c r="V49" s="65">
        <v>10.1</v>
      </c>
      <c r="W49" s="65" t="s">
        <v>286</v>
      </c>
      <c r="X49" s="74" t="s">
        <v>1639</v>
      </c>
      <c r="Y49" s="66" t="s">
        <v>1640</v>
      </c>
      <c r="Z49" s="210"/>
      <c r="AA49" s="210"/>
      <c r="AB49" s="210"/>
      <c r="AC49" s="210"/>
      <c r="AD49" s="210"/>
      <c r="AE49" s="210"/>
      <c r="AF49" s="210"/>
      <c r="AG49" s="210"/>
    </row>
    <row r="50" spans="1:33" s="211" customFormat="1" ht="133.5" customHeight="1">
      <c r="A50" s="55"/>
      <c r="B50" s="56"/>
      <c r="C50" s="582">
        <v>12</v>
      </c>
      <c r="D50" s="492">
        <v>3</v>
      </c>
      <c r="E50" s="510" t="s">
        <v>1645</v>
      </c>
      <c r="F50" s="110">
        <v>0</v>
      </c>
      <c r="G50" s="109">
        <v>25000</v>
      </c>
      <c r="H50" s="110">
        <v>0</v>
      </c>
      <c r="I50" s="110">
        <v>0</v>
      </c>
      <c r="J50" s="110">
        <v>0</v>
      </c>
      <c r="K50" s="38">
        <f t="shared" si="12"/>
        <v>25000</v>
      </c>
      <c r="L50" s="65">
        <v>4</v>
      </c>
      <c r="M50" s="65">
        <v>2</v>
      </c>
      <c r="N50" s="65">
        <v>20</v>
      </c>
      <c r="O50" s="65">
        <v>26</v>
      </c>
      <c r="P50" s="415" t="s">
        <v>1646</v>
      </c>
      <c r="Q50" s="415" t="s">
        <v>1647</v>
      </c>
      <c r="R50" s="65" t="s">
        <v>1648</v>
      </c>
      <c r="S50" s="57" t="s">
        <v>1649</v>
      </c>
      <c r="T50" s="65" t="s">
        <v>1650</v>
      </c>
      <c r="U50" s="57">
        <v>10</v>
      </c>
      <c r="V50" s="65">
        <v>10.1</v>
      </c>
      <c r="W50" s="65" t="s">
        <v>286</v>
      </c>
      <c r="X50" s="74" t="s">
        <v>1639</v>
      </c>
      <c r="Y50" s="66" t="s">
        <v>1640</v>
      </c>
      <c r="Z50" s="210"/>
      <c r="AA50" s="210"/>
      <c r="AB50" s="210"/>
      <c r="AC50" s="210"/>
      <c r="AD50" s="210"/>
      <c r="AE50" s="210"/>
      <c r="AF50" s="210"/>
      <c r="AG50" s="210"/>
    </row>
    <row r="51" spans="1:33" s="211" customFormat="1" ht="201" customHeight="1">
      <c r="A51" s="55"/>
      <c r="B51" s="56"/>
      <c r="C51" s="582">
        <v>13</v>
      </c>
      <c r="D51" s="488">
        <v>5</v>
      </c>
      <c r="E51" s="389" t="s">
        <v>1779</v>
      </c>
      <c r="F51" s="42">
        <v>20000</v>
      </c>
      <c r="G51" s="110">
        <v>0</v>
      </c>
      <c r="H51" s="110">
        <v>0</v>
      </c>
      <c r="I51" s="110">
        <v>0</v>
      </c>
      <c r="J51" s="110">
        <v>0</v>
      </c>
      <c r="K51" s="38">
        <f t="shared" si="12"/>
        <v>20000</v>
      </c>
      <c r="L51" s="110">
        <v>0</v>
      </c>
      <c r="M51" s="74">
        <v>10</v>
      </c>
      <c r="N51" s="74">
        <v>25</v>
      </c>
      <c r="O51" s="74">
        <v>35</v>
      </c>
      <c r="P51" s="66" t="s">
        <v>1780</v>
      </c>
      <c r="Q51" s="66" t="s">
        <v>1781</v>
      </c>
      <c r="R51" s="65" t="s">
        <v>1648</v>
      </c>
      <c r="S51" s="57" t="s">
        <v>1771</v>
      </c>
      <c r="T51" s="65" t="s">
        <v>1772</v>
      </c>
      <c r="U51" s="57">
        <v>10</v>
      </c>
      <c r="V51" s="65">
        <v>10.1</v>
      </c>
      <c r="W51" s="65" t="s">
        <v>286</v>
      </c>
      <c r="X51" s="74" t="s">
        <v>1639</v>
      </c>
      <c r="Y51" s="66" t="s">
        <v>1747</v>
      </c>
      <c r="Z51" s="210"/>
      <c r="AA51" s="210"/>
      <c r="AB51" s="210"/>
      <c r="AC51" s="210"/>
      <c r="AD51" s="210"/>
      <c r="AE51" s="210"/>
      <c r="AF51" s="210"/>
      <c r="AG51" s="210"/>
    </row>
    <row r="52" spans="1:33" s="218" customFormat="1" ht="93" customHeight="1">
      <c r="A52" s="55"/>
      <c r="B52" s="56" t="s">
        <v>2902</v>
      </c>
      <c r="C52" s="582">
        <v>14</v>
      </c>
      <c r="D52" s="521">
        <v>1</v>
      </c>
      <c r="E52" s="510" t="s">
        <v>263</v>
      </c>
      <c r="F52" s="62">
        <v>0</v>
      </c>
      <c r="G52" s="63">
        <v>20000</v>
      </c>
      <c r="H52" s="62">
        <v>0</v>
      </c>
      <c r="I52" s="62">
        <v>0</v>
      </c>
      <c r="J52" s="62">
        <v>0</v>
      </c>
      <c r="K52" s="70">
        <f>SUM(F52,G52,H52,I52,J52)</f>
        <v>20000</v>
      </c>
      <c r="L52" s="1646">
        <v>0</v>
      </c>
      <c r="M52" s="1646">
        <v>0</v>
      </c>
      <c r="N52" s="65">
        <v>12</v>
      </c>
      <c r="O52" s="65">
        <f>SUM(L52:N52)</f>
        <v>12</v>
      </c>
      <c r="P52" s="66" t="s">
        <v>264</v>
      </c>
      <c r="Q52" s="66" t="s">
        <v>3226</v>
      </c>
      <c r="R52" s="67">
        <v>21671</v>
      </c>
      <c r="S52" s="57" t="s">
        <v>265</v>
      </c>
      <c r="T52" s="65" t="s">
        <v>266</v>
      </c>
      <c r="U52" s="57">
        <v>10</v>
      </c>
      <c r="V52" s="65">
        <v>10.1</v>
      </c>
      <c r="W52" s="65" t="s">
        <v>286</v>
      </c>
      <c r="X52" s="210" t="s">
        <v>287</v>
      </c>
      <c r="Y52" s="211" t="s">
        <v>863</v>
      </c>
      <c r="Z52" s="217"/>
      <c r="AA52" s="217"/>
      <c r="AB52" s="217"/>
      <c r="AC52" s="217"/>
      <c r="AD52" s="217"/>
      <c r="AE52" s="217"/>
      <c r="AF52" s="217"/>
      <c r="AG52" s="217"/>
    </row>
    <row r="53" spans="1:33" s="211" customFormat="1" ht="93" customHeight="1">
      <c r="A53" s="55"/>
      <c r="B53" s="56"/>
      <c r="C53" s="582">
        <v>15</v>
      </c>
      <c r="D53" s="521">
        <v>2</v>
      </c>
      <c r="E53" s="510" t="s">
        <v>267</v>
      </c>
      <c r="F53" s="62">
        <v>0</v>
      </c>
      <c r="G53" s="63">
        <v>20000</v>
      </c>
      <c r="H53" s="62">
        <v>0</v>
      </c>
      <c r="I53" s="62">
        <v>0</v>
      </c>
      <c r="J53" s="62">
        <v>0</v>
      </c>
      <c r="K53" s="70">
        <f t="shared" ref="K53:K57" si="13">SUM(F53,G53,H53,I53,J53)</f>
        <v>20000</v>
      </c>
      <c r="L53" s="64">
        <v>0</v>
      </c>
      <c r="M53" s="64">
        <v>0</v>
      </c>
      <c r="N53" s="65">
        <v>10</v>
      </c>
      <c r="O53" s="65">
        <f t="shared" ref="O53:O57" si="14">SUM(L53:N53)</f>
        <v>10</v>
      </c>
      <c r="P53" s="66" t="s">
        <v>268</v>
      </c>
      <c r="Q53" s="66" t="s">
        <v>269</v>
      </c>
      <c r="R53" s="67">
        <v>21610</v>
      </c>
      <c r="S53" s="57" t="s">
        <v>270</v>
      </c>
      <c r="T53" s="65" t="s">
        <v>271</v>
      </c>
      <c r="U53" s="57">
        <v>10</v>
      </c>
      <c r="V53" s="65">
        <v>10.1</v>
      </c>
      <c r="W53" s="65" t="s">
        <v>286</v>
      </c>
      <c r="X53" s="210" t="s">
        <v>287</v>
      </c>
      <c r="Y53" s="211" t="s">
        <v>863</v>
      </c>
      <c r="Z53" s="210"/>
      <c r="AA53" s="210"/>
      <c r="AB53" s="210"/>
      <c r="AC53" s="210"/>
      <c r="AD53" s="210"/>
      <c r="AE53" s="210"/>
      <c r="AF53" s="210"/>
      <c r="AG53" s="210"/>
    </row>
    <row r="54" spans="1:33" s="211" customFormat="1" ht="69.75" customHeight="1">
      <c r="A54" s="55"/>
      <c r="B54" s="56"/>
      <c r="C54" s="582">
        <v>16</v>
      </c>
      <c r="D54" s="521">
        <v>3</v>
      </c>
      <c r="E54" s="510" t="s">
        <v>272</v>
      </c>
      <c r="F54" s="62">
        <v>0</v>
      </c>
      <c r="G54" s="63">
        <v>28000</v>
      </c>
      <c r="H54" s="62">
        <v>0</v>
      </c>
      <c r="I54" s="62">
        <v>0</v>
      </c>
      <c r="J54" s="62">
        <v>0</v>
      </c>
      <c r="K54" s="70">
        <f t="shared" si="13"/>
        <v>28000</v>
      </c>
      <c r="L54" s="69">
        <v>0</v>
      </c>
      <c r="M54" s="69">
        <v>0</v>
      </c>
      <c r="N54" s="65">
        <v>10</v>
      </c>
      <c r="O54" s="65">
        <f t="shared" si="14"/>
        <v>10</v>
      </c>
      <c r="P54" s="66" t="s">
        <v>273</v>
      </c>
      <c r="Q54" s="66" t="s">
        <v>274</v>
      </c>
      <c r="R54" s="67">
        <v>21702</v>
      </c>
      <c r="S54" s="57" t="s">
        <v>177</v>
      </c>
      <c r="T54" s="65" t="s">
        <v>178</v>
      </c>
      <c r="U54" s="57">
        <v>10</v>
      </c>
      <c r="V54" s="65">
        <v>10.1</v>
      </c>
      <c r="W54" s="65" t="s">
        <v>286</v>
      </c>
      <c r="X54" s="210" t="s">
        <v>287</v>
      </c>
      <c r="Y54" s="211" t="s">
        <v>863</v>
      </c>
      <c r="Z54" s="210"/>
      <c r="AA54" s="210"/>
      <c r="AB54" s="210"/>
      <c r="AC54" s="210"/>
      <c r="AD54" s="210"/>
      <c r="AE54" s="210"/>
      <c r="AF54" s="210"/>
      <c r="AG54" s="210"/>
    </row>
    <row r="55" spans="1:33" s="211" customFormat="1" ht="94.5" customHeight="1">
      <c r="A55" s="55"/>
      <c r="B55" s="56"/>
      <c r="C55" s="582">
        <v>17</v>
      </c>
      <c r="D55" s="521">
        <v>4</v>
      </c>
      <c r="E55" s="510" t="s">
        <v>275</v>
      </c>
      <c r="F55" s="62">
        <v>0</v>
      </c>
      <c r="G55" s="63">
        <v>20000</v>
      </c>
      <c r="H55" s="62">
        <v>0</v>
      </c>
      <c r="I55" s="62">
        <v>0</v>
      </c>
      <c r="J55" s="62">
        <v>0</v>
      </c>
      <c r="K55" s="70">
        <f t="shared" si="13"/>
        <v>20000</v>
      </c>
      <c r="L55" s="69">
        <v>0</v>
      </c>
      <c r="M55" s="69">
        <v>0</v>
      </c>
      <c r="N55" s="65">
        <v>10</v>
      </c>
      <c r="O55" s="65">
        <f t="shared" si="14"/>
        <v>10</v>
      </c>
      <c r="P55" s="66" t="s">
        <v>276</v>
      </c>
      <c r="Q55" s="66" t="s">
        <v>277</v>
      </c>
      <c r="R55" s="67">
        <v>21732</v>
      </c>
      <c r="S55" s="57" t="s">
        <v>206</v>
      </c>
      <c r="T55" s="65" t="s">
        <v>207</v>
      </c>
      <c r="U55" s="57">
        <v>10</v>
      </c>
      <c r="V55" s="65">
        <v>10.1</v>
      </c>
      <c r="W55" s="65" t="s">
        <v>286</v>
      </c>
      <c r="X55" s="210" t="s">
        <v>895</v>
      </c>
      <c r="Y55" s="211" t="s">
        <v>863</v>
      </c>
      <c r="Z55" s="210"/>
      <c r="AA55" s="210"/>
      <c r="AB55" s="210"/>
      <c r="AC55" s="210"/>
      <c r="AD55" s="210"/>
      <c r="AE55" s="210"/>
      <c r="AF55" s="210"/>
      <c r="AG55" s="210"/>
    </row>
    <row r="56" spans="1:33" s="211" customFormat="1" ht="84.75" customHeight="1">
      <c r="A56" s="55"/>
      <c r="B56" s="56"/>
      <c r="C56" s="582">
        <v>18</v>
      </c>
      <c r="D56" s="521">
        <v>5</v>
      </c>
      <c r="E56" s="510" t="s">
        <v>278</v>
      </c>
      <c r="F56" s="62">
        <v>0</v>
      </c>
      <c r="G56" s="63">
        <v>25000</v>
      </c>
      <c r="H56" s="62">
        <v>0</v>
      </c>
      <c r="I56" s="62">
        <v>0</v>
      </c>
      <c r="J56" s="62">
        <v>0</v>
      </c>
      <c r="K56" s="70">
        <f t="shared" si="13"/>
        <v>25000</v>
      </c>
      <c r="L56" s="69">
        <v>0</v>
      </c>
      <c r="M56" s="69">
        <v>0</v>
      </c>
      <c r="N56" s="65">
        <v>10</v>
      </c>
      <c r="O56" s="65">
        <f t="shared" si="14"/>
        <v>10</v>
      </c>
      <c r="P56" s="66" t="s">
        <v>279</v>
      </c>
      <c r="Q56" s="66" t="s">
        <v>277</v>
      </c>
      <c r="R56" s="67">
        <v>21641</v>
      </c>
      <c r="S56" s="57" t="s">
        <v>143</v>
      </c>
      <c r="T56" s="65" t="s">
        <v>144</v>
      </c>
      <c r="U56" s="57">
        <v>10</v>
      </c>
      <c r="V56" s="65">
        <v>10.1</v>
      </c>
      <c r="W56" s="65" t="s">
        <v>286</v>
      </c>
      <c r="X56" s="210" t="s">
        <v>287</v>
      </c>
      <c r="Y56" s="211" t="s">
        <v>863</v>
      </c>
      <c r="Z56" s="210"/>
      <c r="AA56" s="210"/>
      <c r="AB56" s="210"/>
      <c r="AC56" s="210"/>
      <c r="AD56" s="210"/>
      <c r="AE56" s="210"/>
      <c r="AF56" s="210"/>
      <c r="AG56" s="210"/>
    </row>
    <row r="57" spans="1:33" s="211" customFormat="1" ht="110.25" customHeight="1">
      <c r="A57" s="55"/>
      <c r="B57" s="56"/>
      <c r="C57" s="582">
        <v>19</v>
      </c>
      <c r="D57" s="488">
        <v>7</v>
      </c>
      <c r="E57" s="497" t="s">
        <v>283</v>
      </c>
      <c r="F57" s="157">
        <v>13000</v>
      </c>
      <c r="G57" s="62">
        <v>0</v>
      </c>
      <c r="H57" s="62">
        <v>0</v>
      </c>
      <c r="I57" s="62">
        <v>0</v>
      </c>
      <c r="J57" s="62">
        <v>0</v>
      </c>
      <c r="K57" s="70">
        <f t="shared" si="13"/>
        <v>13000</v>
      </c>
      <c r="L57" s="74"/>
      <c r="M57" s="74"/>
      <c r="N57" s="65">
        <v>15</v>
      </c>
      <c r="O57" s="65">
        <f t="shared" si="14"/>
        <v>15</v>
      </c>
      <c r="P57" s="66" t="s">
        <v>3223</v>
      </c>
      <c r="Q57" s="66" t="s">
        <v>3224</v>
      </c>
      <c r="R57" s="67">
        <v>21582</v>
      </c>
      <c r="S57" s="57" t="s">
        <v>3225</v>
      </c>
      <c r="T57" s="65" t="s">
        <v>134</v>
      </c>
      <c r="U57" s="57">
        <v>10</v>
      </c>
      <c r="V57" s="65">
        <v>10.1</v>
      </c>
      <c r="W57" s="65" t="s">
        <v>286</v>
      </c>
      <c r="X57" s="210" t="s">
        <v>287</v>
      </c>
      <c r="Y57" s="211" t="s">
        <v>863</v>
      </c>
      <c r="Z57" s="210"/>
      <c r="AA57" s="210"/>
      <c r="AB57" s="210"/>
      <c r="AC57" s="210"/>
      <c r="AD57" s="210"/>
      <c r="AE57" s="210"/>
      <c r="AF57" s="210"/>
      <c r="AG57" s="210"/>
    </row>
    <row r="58" spans="1:33" s="211" customFormat="1" ht="93" customHeight="1">
      <c r="A58" s="55"/>
      <c r="B58" s="56"/>
      <c r="C58" s="582">
        <v>20</v>
      </c>
      <c r="D58" s="492">
        <v>1</v>
      </c>
      <c r="E58" s="510" t="s">
        <v>370</v>
      </c>
      <c r="F58" s="42">
        <v>0</v>
      </c>
      <c r="G58" s="63">
        <v>30000</v>
      </c>
      <c r="H58" s="42">
        <v>0</v>
      </c>
      <c r="I58" s="42">
        <v>0</v>
      </c>
      <c r="J58" s="42">
        <v>0</v>
      </c>
      <c r="K58" s="42">
        <f>SUM(F58,G58,H58,I58,J58)</f>
        <v>30000</v>
      </c>
      <c r="L58" s="49">
        <v>15</v>
      </c>
      <c r="M58" s="49">
        <v>5</v>
      </c>
      <c r="N58" s="49">
        <v>35</v>
      </c>
      <c r="O58" s="49">
        <v>55</v>
      </c>
      <c r="P58" s="1543" t="s">
        <v>3488</v>
      </c>
      <c r="Q58" s="1845" t="s">
        <v>3483</v>
      </c>
      <c r="R58" s="75">
        <v>21490</v>
      </c>
      <c r="S58" s="702" t="s">
        <v>371</v>
      </c>
      <c r="T58" s="702" t="s">
        <v>367</v>
      </c>
      <c r="U58" s="57">
        <v>10</v>
      </c>
      <c r="V58" s="65">
        <v>10.1</v>
      </c>
      <c r="W58" s="65" t="s">
        <v>286</v>
      </c>
      <c r="X58" s="49" t="s">
        <v>287</v>
      </c>
      <c r="Y58" s="211" t="s">
        <v>368</v>
      </c>
      <c r="Z58" s="210"/>
      <c r="AA58" s="210"/>
      <c r="AB58" s="210"/>
      <c r="AC58" s="210"/>
      <c r="AD58" s="210"/>
      <c r="AE58" s="210"/>
      <c r="AF58" s="210"/>
      <c r="AG58" s="210"/>
    </row>
    <row r="59" spans="1:33" s="211" customFormat="1" ht="186" customHeight="1">
      <c r="A59" s="58"/>
      <c r="B59" s="247"/>
      <c r="C59" s="591">
        <v>21</v>
      </c>
      <c r="D59" s="516">
        <v>3</v>
      </c>
      <c r="E59" s="792" t="s">
        <v>388</v>
      </c>
      <c r="F59" s="73">
        <v>0</v>
      </c>
      <c r="G59" s="1110">
        <v>20000</v>
      </c>
      <c r="H59" s="73">
        <v>0</v>
      </c>
      <c r="I59" s="73">
        <v>0</v>
      </c>
      <c r="J59" s="73">
        <v>0</v>
      </c>
      <c r="K59" s="73">
        <f>SUM(F59,G59,H59,I59,J59)</f>
        <v>20000</v>
      </c>
      <c r="L59" s="51">
        <v>10</v>
      </c>
      <c r="M59" s="51">
        <v>5</v>
      </c>
      <c r="N59" s="51">
        <v>20</v>
      </c>
      <c r="O59" s="51">
        <v>35</v>
      </c>
      <c r="P59" s="1541" t="s">
        <v>3485</v>
      </c>
      <c r="Q59" s="1544" t="s">
        <v>3768</v>
      </c>
      <c r="R59" s="1111">
        <v>21732</v>
      </c>
      <c r="S59" s="1796" t="s">
        <v>390</v>
      </c>
      <c r="T59" s="1796" t="s">
        <v>367</v>
      </c>
      <c r="U59" s="57">
        <v>10</v>
      </c>
      <c r="V59" s="65">
        <v>10.1</v>
      </c>
      <c r="W59" s="65" t="s">
        <v>286</v>
      </c>
      <c r="X59" s="51" t="s">
        <v>287</v>
      </c>
      <c r="Y59" s="335" t="s">
        <v>368</v>
      </c>
      <c r="Z59" s="210"/>
      <c r="AA59" s="210"/>
      <c r="AB59" s="210"/>
      <c r="AC59" s="210"/>
      <c r="AD59" s="210"/>
      <c r="AE59" s="210"/>
      <c r="AF59" s="210"/>
      <c r="AG59" s="210"/>
    </row>
    <row r="60" spans="1:33" s="211" customFormat="1" ht="46.5" customHeight="1">
      <c r="A60" s="55"/>
      <c r="B60" s="56"/>
      <c r="C60" s="582">
        <v>22</v>
      </c>
      <c r="D60" s="492">
        <v>1</v>
      </c>
      <c r="E60" s="510" t="s">
        <v>719</v>
      </c>
      <c r="F60" s="164" t="s">
        <v>525</v>
      </c>
      <c r="G60" s="63">
        <v>30000</v>
      </c>
      <c r="H60" s="164" t="s">
        <v>525</v>
      </c>
      <c r="I60" s="164" t="s">
        <v>525</v>
      </c>
      <c r="J60" s="164" t="s">
        <v>525</v>
      </c>
      <c r="K60" s="423">
        <f>SUM(F60,G60,H60,I60,J60)</f>
        <v>30000</v>
      </c>
      <c r="L60" s="74">
        <v>30</v>
      </c>
      <c r="M60" s="74">
        <v>10</v>
      </c>
      <c r="N60" s="74">
        <v>60</v>
      </c>
      <c r="O60" s="74">
        <f>SUM(L60:N60)</f>
        <v>100</v>
      </c>
      <c r="P60" s="415" t="s">
        <v>720</v>
      </c>
      <c r="Q60" s="415" t="s">
        <v>721</v>
      </c>
      <c r="R60" s="67">
        <v>21702</v>
      </c>
      <c r="S60" s="65">
        <v>7</v>
      </c>
      <c r="T60" s="702" t="s">
        <v>706</v>
      </c>
      <c r="U60" s="57">
        <v>10</v>
      </c>
      <c r="V60" s="65">
        <v>10.1</v>
      </c>
      <c r="W60" s="65" t="s">
        <v>286</v>
      </c>
      <c r="X60" s="74" t="s">
        <v>287</v>
      </c>
      <c r="Y60" s="49" t="s">
        <v>3388</v>
      </c>
      <c r="Z60" s="96"/>
      <c r="AA60" s="210"/>
      <c r="AB60" s="210"/>
      <c r="AC60" s="210"/>
      <c r="AD60" s="210"/>
      <c r="AE60" s="210"/>
      <c r="AF60" s="210"/>
      <c r="AG60" s="210"/>
    </row>
    <row r="61" spans="1:33" s="211" customFormat="1" ht="93" customHeight="1">
      <c r="A61" s="55"/>
      <c r="B61" s="56"/>
      <c r="C61" s="582">
        <v>23</v>
      </c>
      <c r="D61" s="498">
        <v>2</v>
      </c>
      <c r="E61" s="531" t="s">
        <v>892</v>
      </c>
      <c r="F61" s="1056">
        <v>0</v>
      </c>
      <c r="G61" s="185">
        <v>15000</v>
      </c>
      <c r="H61" s="1056">
        <v>0</v>
      </c>
      <c r="I61" s="1056">
        <v>0</v>
      </c>
      <c r="J61" s="1056">
        <v>0</v>
      </c>
      <c r="K61" s="110">
        <f t="shared" ref="K61" si="15">SUM(F61,G61,H61,I61,J61)</f>
        <v>15000</v>
      </c>
      <c r="L61" s="159">
        <v>0</v>
      </c>
      <c r="M61" s="159">
        <v>10</v>
      </c>
      <c r="N61" s="159">
        <v>25</v>
      </c>
      <c r="O61" s="159">
        <f>SUM(M61:N61)</f>
        <v>35</v>
      </c>
      <c r="P61" s="66" t="s">
        <v>240</v>
      </c>
      <c r="Q61" s="66" t="s">
        <v>220</v>
      </c>
      <c r="R61" s="234">
        <v>21763</v>
      </c>
      <c r="S61" s="57" t="s">
        <v>893</v>
      </c>
      <c r="T61" s="184" t="s">
        <v>894</v>
      </c>
      <c r="U61" s="57">
        <v>10</v>
      </c>
      <c r="V61" s="65">
        <v>10.1</v>
      </c>
      <c r="W61" s="65" t="s">
        <v>286</v>
      </c>
      <c r="X61" s="66" t="s">
        <v>895</v>
      </c>
      <c r="Y61" s="66" t="s">
        <v>3032</v>
      </c>
      <c r="AA61" s="210"/>
      <c r="AB61" s="210"/>
      <c r="AC61" s="210"/>
      <c r="AD61" s="210"/>
      <c r="AE61" s="210"/>
      <c r="AF61" s="210"/>
      <c r="AG61" s="210"/>
    </row>
    <row r="62" spans="1:33" s="211" customFormat="1" ht="46.5" customHeight="1">
      <c r="A62" s="55"/>
      <c r="B62" s="56"/>
      <c r="C62" s="582">
        <v>24</v>
      </c>
      <c r="D62" s="1647">
        <v>6</v>
      </c>
      <c r="E62" s="510" t="s">
        <v>915</v>
      </c>
      <c r="F62" s="62">
        <v>0</v>
      </c>
      <c r="G62" s="109">
        <f>SUM(G63:G70)</f>
        <v>169800</v>
      </c>
      <c r="H62" s="70">
        <v>0</v>
      </c>
      <c r="I62" s="70">
        <v>0</v>
      </c>
      <c r="J62" s="70">
        <v>0</v>
      </c>
      <c r="K62" s="70">
        <f t="shared" ref="K62:K69" si="16">SUM(F62,G62,H62,I62,J62)</f>
        <v>169800</v>
      </c>
      <c r="L62" s="70"/>
      <c r="M62" s="70"/>
      <c r="N62" s="70"/>
      <c r="O62" s="70"/>
      <c r="P62" s="66"/>
      <c r="Q62" s="66"/>
      <c r="R62" s="36"/>
      <c r="S62" s="1648"/>
      <c r="T62" s="1648"/>
      <c r="U62" s="57">
        <v>10</v>
      </c>
      <c r="V62" s="65">
        <v>10.1</v>
      </c>
      <c r="W62" s="65" t="s">
        <v>286</v>
      </c>
      <c r="X62" s="74" t="s">
        <v>287</v>
      </c>
      <c r="Y62" s="66" t="s">
        <v>863</v>
      </c>
      <c r="Z62" s="210"/>
      <c r="AA62" s="210"/>
      <c r="AB62" s="210"/>
      <c r="AC62" s="210"/>
      <c r="AD62" s="210"/>
      <c r="AE62" s="210"/>
      <c r="AF62" s="210"/>
      <c r="AG62" s="210"/>
    </row>
    <row r="63" spans="1:33" s="220" customFormat="1" ht="90" customHeight="1">
      <c r="A63" s="1041"/>
      <c r="B63" s="1042"/>
      <c r="C63" s="1058"/>
      <c r="D63" s="1072"/>
      <c r="E63" s="1060" t="s">
        <v>916</v>
      </c>
      <c r="F63" s="1069">
        <v>0</v>
      </c>
      <c r="G63" s="1073">
        <v>16000</v>
      </c>
      <c r="H63" s="1069">
        <v>0</v>
      </c>
      <c r="I63" s="1069">
        <v>0</v>
      </c>
      <c r="J63" s="1069">
        <v>0</v>
      </c>
      <c r="K63" s="662">
        <f t="shared" si="16"/>
        <v>16000</v>
      </c>
      <c r="L63" s="1074">
        <v>0</v>
      </c>
      <c r="M63" s="1074">
        <v>0</v>
      </c>
      <c r="N63" s="663">
        <v>30</v>
      </c>
      <c r="O63" s="663">
        <f t="shared" ref="O63:O69" si="17">SUM(L63:N63)</f>
        <v>30</v>
      </c>
      <c r="P63" s="105" t="s">
        <v>917</v>
      </c>
      <c r="Q63" s="105" t="s">
        <v>918</v>
      </c>
      <c r="R63" s="1064">
        <v>21490</v>
      </c>
      <c r="S63" s="106" t="s">
        <v>177</v>
      </c>
      <c r="T63" s="663" t="s">
        <v>178</v>
      </c>
      <c r="U63" s="57">
        <v>10</v>
      </c>
      <c r="V63" s="65">
        <v>10.1</v>
      </c>
      <c r="W63" s="65" t="s">
        <v>286</v>
      </c>
      <c r="X63" s="1045" t="s">
        <v>287</v>
      </c>
      <c r="Y63" s="105" t="s">
        <v>863</v>
      </c>
      <c r="Z63" s="219"/>
      <c r="AA63" s="219"/>
      <c r="AB63" s="219"/>
      <c r="AC63" s="219"/>
      <c r="AD63" s="219"/>
      <c r="AE63" s="219"/>
      <c r="AF63" s="219"/>
      <c r="AG63" s="219"/>
    </row>
    <row r="64" spans="1:33" s="220" customFormat="1" ht="67.5" customHeight="1">
      <c r="A64" s="1041"/>
      <c r="B64" s="1042"/>
      <c r="C64" s="1058"/>
      <c r="D64" s="1072"/>
      <c r="E64" s="1060" t="s">
        <v>919</v>
      </c>
      <c r="F64" s="1069">
        <v>0</v>
      </c>
      <c r="G64" s="1073">
        <v>25000</v>
      </c>
      <c r="H64" s="1069">
        <v>0</v>
      </c>
      <c r="I64" s="1069">
        <v>0</v>
      </c>
      <c r="J64" s="1069">
        <v>0</v>
      </c>
      <c r="K64" s="662">
        <f t="shared" si="16"/>
        <v>25000</v>
      </c>
      <c r="L64" s="1074">
        <v>0</v>
      </c>
      <c r="M64" s="1074">
        <v>0</v>
      </c>
      <c r="N64" s="663">
        <v>20</v>
      </c>
      <c r="O64" s="663">
        <f t="shared" si="17"/>
        <v>20</v>
      </c>
      <c r="P64" s="105" t="s">
        <v>920</v>
      </c>
      <c r="Q64" s="105" t="s">
        <v>921</v>
      </c>
      <c r="R64" s="1064">
        <v>21520</v>
      </c>
      <c r="S64" s="106" t="s">
        <v>177</v>
      </c>
      <c r="T64" s="663" t="s">
        <v>178</v>
      </c>
      <c r="U64" s="663">
        <v>10</v>
      </c>
      <c r="V64" s="663">
        <v>10.1</v>
      </c>
      <c r="W64" s="663" t="s">
        <v>286</v>
      </c>
      <c r="X64" s="1045" t="s">
        <v>287</v>
      </c>
      <c r="Y64" s="105" t="s">
        <v>863</v>
      </c>
      <c r="Z64" s="219"/>
      <c r="AA64" s="219"/>
      <c r="AB64" s="219"/>
      <c r="AC64" s="219"/>
      <c r="AD64" s="219"/>
      <c r="AE64" s="219"/>
      <c r="AF64" s="219"/>
      <c r="AG64" s="219"/>
    </row>
    <row r="65" spans="1:33" s="220" customFormat="1" ht="90" customHeight="1">
      <c r="A65" s="1041"/>
      <c r="B65" s="1042"/>
      <c r="C65" s="1058"/>
      <c r="D65" s="1072"/>
      <c r="E65" s="1060" t="s">
        <v>922</v>
      </c>
      <c r="F65" s="1069">
        <v>0</v>
      </c>
      <c r="G65" s="1073">
        <v>17800</v>
      </c>
      <c r="H65" s="1069">
        <v>0</v>
      </c>
      <c r="I65" s="1069">
        <v>0</v>
      </c>
      <c r="J65" s="1069">
        <v>0</v>
      </c>
      <c r="K65" s="662">
        <f t="shared" si="16"/>
        <v>17800</v>
      </c>
      <c r="L65" s="1074">
        <v>0</v>
      </c>
      <c r="M65" s="1074">
        <v>0</v>
      </c>
      <c r="N65" s="663">
        <v>10</v>
      </c>
      <c r="O65" s="663">
        <f t="shared" si="17"/>
        <v>10</v>
      </c>
      <c r="P65" s="105" t="s">
        <v>923</v>
      </c>
      <c r="Q65" s="105" t="s">
        <v>924</v>
      </c>
      <c r="R65" s="1064">
        <v>21551</v>
      </c>
      <c r="S65" s="106" t="s">
        <v>177</v>
      </c>
      <c r="T65" s="663" t="s">
        <v>178</v>
      </c>
      <c r="U65" s="663">
        <v>10</v>
      </c>
      <c r="V65" s="663">
        <v>10.1</v>
      </c>
      <c r="W65" s="663" t="s">
        <v>286</v>
      </c>
      <c r="X65" s="1045" t="s">
        <v>287</v>
      </c>
      <c r="Y65" s="105" t="s">
        <v>863</v>
      </c>
      <c r="Z65" s="219"/>
      <c r="AA65" s="219"/>
      <c r="AB65" s="219"/>
      <c r="AC65" s="219"/>
      <c r="AD65" s="219"/>
      <c r="AE65" s="219"/>
      <c r="AF65" s="219"/>
      <c r="AG65" s="219"/>
    </row>
    <row r="66" spans="1:33" s="220" customFormat="1" ht="67.5" customHeight="1">
      <c r="A66" s="1041"/>
      <c r="B66" s="1042"/>
      <c r="C66" s="1058"/>
      <c r="D66" s="1072"/>
      <c r="E66" s="1060" t="s">
        <v>925</v>
      </c>
      <c r="F66" s="1069">
        <v>0</v>
      </c>
      <c r="G66" s="1073">
        <v>29000</v>
      </c>
      <c r="H66" s="1069">
        <v>0</v>
      </c>
      <c r="I66" s="1069">
        <v>0</v>
      </c>
      <c r="J66" s="1069">
        <v>0</v>
      </c>
      <c r="K66" s="662">
        <f t="shared" si="16"/>
        <v>29000</v>
      </c>
      <c r="L66" s="1074">
        <v>0</v>
      </c>
      <c r="M66" s="1074">
        <v>0</v>
      </c>
      <c r="N66" s="663">
        <v>10</v>
      </c>
      <c r="O66" s="663">
        <f t="shared" si="17"/>
        <v>10</v>
      </c>
      <c r="P66" s="105" t="s">
        <v>926</v>
      </c>
      <c r="Q66" s="105" t="s">
        <v>927</v>
      </c>
      <c r="R66" s="1064">
        <v>21582</v>
      </c>
      <c r="S66" s="106" t="s">
        <v>177</v>
      </c>
      <c r="T66" s="663" t="s">
        <v>178</v>
      </c>
      <c r="U66" s="663">
        <v>10</v>
      </c>
      <c r="V66" s="663">
        <v>10.1</v>
      </c>
      <c r="W66" s="663" t="s">
        <v>286</v>
      </c>
      <c r="X66" s="1045" t="s">
        <v>287</v>
      </c>
      <c r="Y66" s="105" t="s">
        <v>863</v>
      </c>
      <c r="Z66" s="219"/>
      <c r="AA66" s="219"/>
      <c r="AB66" s="219"/>
      <c r="AC66" s="219"/>
      <c r="AD66" s="219"/>
      <c r="AE66" s="219"/>
      <c r="AF66" s="219"/>
      <c r="AG66" s="219"/>
    </row>
    <row r="67" spans="1:33" s="220" customFormat="1" ht="67.5" customHeight="1">
      <c r="A67" s="1041"/>
      <c r="B67" s="1042"/>
      <c r="C67" s="1058"/>
      <c r="D67" s="1072"/>
      <c r="E67" s="1060" t="s">
        <v>928</v>
      </c>
      <c r="F67" s="1069">
        <v>0</v>
      </c>
      <c r="G67" s="1073">
        <v>19000</v>
      </c>
      <c r="H67" s="1069">
        <v>0</v>
      </c>
      <c r="I67" s="1069">
        <v>0</v>
      </c>
      <c r="J67" s="1069">
        <v>0</v>
      </c>
      <c r="K67" s="662">
        <f t="shared" si="16"/>
        <v>19000</v>
      </c>
      <c r="L67" s="1074">
        <v>0</v>
      </c>
      <c r="M67" s="1074">
        <v>0</v>
      </c>
      <c r="N67" s="663">
        <v>15</v>
      </c>
      <c r="O67" s="663">
        <f t="shared" si="17"/>
        <v>15</v>
      </c>
      <c r="P67" s="105" t="s">
        <v>929</v>
      </c>
      <c r="Q67" s="105" t="s">
        <v>930</v>
      </c>
      <c r="R67" s="1064">
        <v>21641</v>
      </c>
      <c r="S67" s="106" t="s">
        <v>177</v>
      </c>
      <c r="T67" s="663" t="s">
        <v>178</v>
      </c>
      <c r="U67" s="663">
        <v>10</v>
      </c>
      <c r="V67" s="663">
        <v>10.1</v>
      </c>
      <c r="W67" s="663" t="s">
        <v>286</v>
      </c>
      <c r="X67" s="1045" t="s">
        <v>287</v>
      </c>
      <c r="Y67" s="105" t="s">
        <v>863</v>
      </c>
      <c r="Z67" s="219"/>
      <c r="AA67" s="219"/>
      <c r="AB67" s="219"/>
      <c r="AC67" s="219"/>
      <c r="AD67" s="219"/>
      <c r="AE67" s="219"/>
      <c r="AF67" s="219"/>
      <c r="AG67" s="219"/>
    </row>
    <row r="68" spans="1:33" s="220" customFormat="1" ht="72.75" customHeight="1">
      <c r="A68" s="1041"/>
      <c r="B68" s="1042"/>
      <c r="C68" s="1058"/>
      <c r="D68" s="1072"/>
      <c r="E68" s="1060" t="s">
        <v>931</v>
      </c>
      <c r="F68" s="1069">
        <v>0</v>
      </c>
      <c r="G68" s="103">
        <v>35000</v>
      </c>
      <c r="H68" s="1069">
        <v>0</v>
      </c>
      <c r="I68" s="1069">
        <v>0</v>
      </c>
      <c r="J68" s="1069">
        <v>0</v>
      </c>
      <c r="K68" s="662">
        <f t="shared" si="16"/>
        <v>35000</v>
      </c>
      <c r="L68" s="1074">
        <v>0</v>
      </c>
      <c r="M68" s="1074">
        <v>0</v>
      </c>
      <c r="N68" s="663">
        <v>10</v>
      </c>
      <c r="O68" s="663">
        <f t="shared" si="17"/>
        <v>10</v>
      </c>
      <c r="P68" s="105" t="s">
        <v>932</v>
      </c>
      <c r="Q68" s="105" t="s">
        <v>933</v>
      </c>
      <c r="R68" s="1064">
        <v>21732</v>
      </c>
      <c r="S68" s="106" t="s">
        <v>177</v>
      </c>
      <c r="T68" s="663" t="s">
        <v>178</v>
      </c>
      <c r="U68" s="663">
        <v>10</v>
      </c>
      <c r="V68" s="663">
        <v>10.1</v>
      </c>
      <c r="W68" s="663" t="s">
        <v>286</v>
      </c>
      <c r="X68" s="1045" t="s">
        <v>287</v>
      </c>
      <c r="Y68" s="105" t="s">
        <v>863</v>
      </c>
      <c r="Z68" s="219"/>
      <c r="AA68" s="219"/>
      <c r="AB68" s="219"/>
      <c r="AC68" s="219"/>
      <c r="AD68" s="219"/>
      <c r="AE68" s="219"/>
      <c r="AF68" s="219"/>
      <c r="AG68" s="219"/>
    </row>
    <row r="69" spans="1:33" s="220" customFormat="1" ht="90" customHeight="1">
      <c r="A69" s="1041"/>
      <c r="B69" s="1042"/>
      <c r="C69" s="1058"/>
      <c r="D69" s="1072"/>
      <c r="E69" s="1060" t="s">
        <v>934</v>
      </c>
      <c r="F69" s="1069">
        <v>0</v>
      </c>
      <c r="G69" s="1073">
        <v>16000</v>
      </c>
      <c r="H69" s="1069">
        <v>0</v>
      </c>
      <c r="I69" s="1069">
        <v>0</v>
      </c>
      <c r="J69" s="1069">
        <v>0</v>
      </c>
      <c r="K69" s="662">
        <f t="shared" si="16"/>
        <v>16000</v>
      </c>
      <c r="L69" s="1074">
        <v>0</v>
      </c>
      <c r="M69" s="1074">
        <v>0</v>
      </c>
      <c r="N69" s="663">
        <v>10</v>
      </c>
      <c r="O69" s="663">
        <f t="shared" si="17"/>
        <v>10</v>
      </c>
      <c r="P69" s="105" t="s">
        <v>935</v>
      </c>
      <c r="Q69" s="105" t="s">
        <v>936</v>
      </c>
      <c r="R69" s="1064">
        <v>21702</v>
      </c>
      <c r="S69" s="106" t="s">
        <v>177</v>
      </c>
      <c r="T69" s="663" t="s">
        <v>178</v>
      </c>
      <c r="U69" s="663">
        <v>10</v>
      </c>
      <c r="V69" s="663">
        <v>10.1</v>
      </c>
      <c r="W69" s="663" t="s">
        <v>286</v>
      </c>
      <c r="X69" s="1045" t="s">
        <v>287</v>
      </c>
      <c r="Y69" s="105" t="s">
        <v>863</v>
      </c>
      <c r="Z69" s="219"/>
      <c r="AA69" s="219"/>
      <c r="AB69" s="219"/>
      <c r="AC69" s="219"/>
      <c r="AD69" s="219"/>
      <c r="AE69" s="219"/>
      <c r="AF69" s="219"/>
      <c r="AG69" s="219"/>
    </row>
    <row r="70" spans="1:33" s="220" customFormat="1" ht="90" customHeight="1">
      <c r="A70" s="1041"/>
      <c r="B70" s="1042"/>
      <c r="C70" s="1058"/>
      <c r="D70" s="1072"/>
      <c r="E70" s="1060" t="s">
        <v>280</v>
      </c>
      <c r="F70" s="1069">
        <v>0</v>
      </c>
      <c r="G70" s="1073">
        <v>12000</v>
      </c>
      <c r="H70" s="1069">
        <v>0</v>
      </c>
      <c r="I70" s="1069">
        <v>0</v>
      </c>
      <c r="J70" s="1069">
        <v>0</v>
      </c>
      <c r="K70" s="662">
        <f t="shared" ref="K70" si="18">SUM(F70,G70,H70,I70,J70)</f>
        <v>12000</v>
      </c>
      <c r="L70" s="1074">
        <v>0</v>
      </c>
      <c r="M70" s="1074">
        <v>0</v>
      </c>
      <c r="N70" s="663">
        <v>30</v>
      </c>
      <c r="O70" s="663">
        <f t="shared" ref="O70" si="19">SUM(L70:N70)</f>
        <v>30</v>
      </c>
      <c r="P70" s="105" t="s">
        <v>281</v>
      </c>
      <c r="Q70" s="105" t="s">
        <v>282</v>
      </c>
      <c r="R70" s="1064">
        <v>21763</v>
      </c>
      <c r="S70" s="106" t="s">
        <v>177</v>
      </c>
      <c r="T70" s="663" t="s">
        <v>178</v>
      </c>
      <c r="U70" s="663">
        <v>10</v>
      </c>
      <c r="V70" s="663">
        <v>10.1</v>
      </c>
      <c r="W70" s="663" t="s">
        <v>286</v>
      </c>
      <c r="X70" s="1045" t="s">
        <v>287</v>
      </c>
      <c r="Y70" s="105" t="s">
        <v>863</v>
      </c>
      <c r="Z70" s="219"/>
      <c r="AA70" s="219"/>
      <c r="AB70" s="219"/>
      <c r="AC70" s="219"/>
      <c r="AD70" s="219"/>
      <c r="AE70" s="219"/>
      <c r="AF70" s="219"/>
      <c r="AG70" s="219"/>
    </row>
    <row r="71" spans="1:33" s="211" customFormat="1" ht="162.75" customHeight="1">
      <c r="A71" s="55"/>
      <c r="B71" s="56"/>
      <c r="C71" s="582">
        <v>25</v>
      </c>
      <c r="D71" s="492">
        <v>2</v>
      </c>
      <c r="E71" s="510" t="s">
        <v>372</v>
      </c>
      <c r="F71" s="42">
        <v>0</v>
      </c>
      <c r="G71" s="63">
        <v>20000</v>
      </c>
      <c r="H71" s="42">
        <v>0</v>
      </c>
      <c r="I71" s="42">
        <v>0</v>
      </c>
      <c r="J71" s="42">
        <v>0</v>
      </c>
      <c r="K71" s="42">
        <f>SUM(F71,G71,H71,I71,J71)</f>
        <v>20000</v>
      </c>
      <c r="L71" s="49">
        <v>15</v>
      </c>
      <c r="M71" s="49">
        <v>16</v>
      </c>
      <c r="N71" s="49">
        <v>30</v>
      </c>
      <c r="O71" s="49">
        <v>61</v>
      </c>
      <c r="P71" s="82" t="s">
        <v>3488</v>
      </c>
      <c r="Q71" s="1649" t="s">
        <v>3484</v>
      </c>
      <c r="R71" s="75">
        <v>21641</v>
      </c>
      <c r="S71" s="702" t="s">
        <v>373</v>
      </c>
      <c r="T71" s="702" t="s">
        <v>367</v>
      </c>
      <c r="U71" s="702">
        <v>10</v>
      </c>
      <c r="V71" s="702">
        <v>10.1</v>
      </c>
      <c r="W71" s="702" t="s">
        <v>286</v>
      </c>
      <c r="X71" s="49" t="s">
        <v>287</v>
      </c>
      <c r="Y71" s="66" t="s">
        <v>368</v>
      </c>
      <c r="Z71" s="210"/>
      <c r="AA71" s="210"/>
      <c r="AB71" s="210"/>
      <c r="AC71" s="210"/>
      <c r="AD71" s="210"/>
      <c r="AE71" s="210"/>
      <c r="AF71" s="210"/>
      <c r="AG71" s="210"/>
    </row>
    <row r="72" spans="1:33" s="211" customFormat="1" ht="271.5" customHeight="1">
      <c r="A72" s="55"/>
      <c r="B72" s="56"/>
      <c r="C72" s="582">
        <v>26</v>
      </c>
      <c r="D72" s="492">
        <v>4</v>
      </c>
      <c r="E72" s="510" t="s">
        <v>374</v>
      </c>
      <c r="F72" s="42">
        <v>0</v>
      </c>
      <c r="G72" s="76">
        <v>200000</v>
      </c>
      <c r="H72" s="42">
        <v>0</v>
      </c>
      <c r="I72" s="42">
        <v>0</v>
      </c>
      <c r="J72" s="42">
        <v>0</v>
      </c>
      <c r="K72" s="42">
        <f>SUM(F72,G72,H72,I72,J72)</f>
        <v>200000</v>
      </c>
      <c r="L72" s="77"/>
      <c r="M72" s="77"/>
      <c r="N72" s="77"/>
      <c r="O72" s="77"/>
      <c r="P72" s="1650" t="s">
        <v>3487</v>
      </c>
      <c r="Q72" s="1544" t="s">
        <v>3486</v>
      </c>
      <c r="R72" s="78"/>
      <c r="S72" s="78" t="s">
        <v>375</v>
      </c>
      <c r="T72" s="78" t="s">
        <v>367</v>
      </c>
      <c r="U72" s="78">
        <v>10</v>
      </c>
      <c r="V72" s="78">
        <v>10.1</v>
      </c>
      <c r="W72" s="78" t="s">
        <v>286</v>
      </c>
      <c r="X72" s="49" t="s">
        <v>287</v>
      </c>
      <c r="Y72" s="66" t="s">
        <v>368</v>
      </c>
      <c r="Z72" s="210"/>
      <c r="AA72" s="210"/>
      <c r="AB72" s="210"/>
      <c r="AC72" s="210"/>
      <c r="AD72" s="210"/>
      <c r="AE72" s="210"/>
      <c r="AF72" s="210"/>
      <c r="AG72" s="210"/>
    </row>
    <row r="73" spans="1:33" s="211" customFormat="1" ht="45" customHeight="1">
      <c r="A73" s="55"/>
      <c r="B73" s="56"/>
      <c r="C73" s="41"/>
      <c r="D73" s="1075"/>
      <c r="E73" s="1060" t="s">
        <v>376</v>
      </c>
      <c r="F73" s="42">
        <v>0</v>
      </c>
      <c r="G73" s="1062">
        <v>30000</v>
      </c>
      <c r="H73" s="42">
        <v>0</v>
      </c>
      <c r="I73" s="42">
        <v>0</v>
      </c>
      <c r="J73" s="42">
        <v>0</v>
      </c>
      <c r="K73" s="42">
        <f>SUM(F73,G73,H73,J73,I73)</f>
        <v>30000</v>
      </c>
      <c r="L73" s="77">
        <v>16</v>
      </c>
      <c r="M73" s="77">
        <v>14</v>
      </c>
      <c r="N73" s="77">
        <v>70</v>
      </c>
      <c r="O73" s="77">
        <v>100</v>
      </c>
      <c r="P73" s="77"/>
      <c r="Q73" s="77"/>
      <c r="R73" s="1076">
        <v>21490</v>
      </c>
      <c r="S73" s="78" t="s">
        <v>375</v>
      </c>
      <c r="T73" s="78" t="s">
        <v>367</v>
      </c>
      <c r="U73" s="78">
        <v>10</v>
      </c>
      <c r="V73" s="78">
        <v>10.1</v>
      </c>
      <c r="W73" s="78" t="s">
        <v>286</v>
      </c>
      <c r="X73" s="49" t="s">
        <v>287</v>
      </c>
      <c r="Y73" s="66" t="s">
        <v>368</v>
      </c>
      <c r="Z73" s="210"/>
      <c r="AA73" s="210"/>
      <c r="AB73" s="210"/>
      <c r="AC73" s="210"/>
      <c r="AD73" s="210"/>
      <c r="AE73" s="210"/>
      <c r="AF73" s="210"/>
      <c r="AG73" s="210"/>
    </row>
    <row r="74" spans="1:33" s="211" customFormat="1" ht="45" customHeight="1">
      <c r="A74" s="55"/>
      <c r="B74" s="56"/>
      <c r="C74" s="41"/>
      <c r="D74" s="1075"/>
      <c r="E74" s="1060" t="s">
        <v>377</v>
      </c>
      <c r="F74" s="42">
        <v>0</v>
      </c>
      <c r="G74" s="1062">
        <v>50000</v>
      </c>
      <c r="H74" s="42">
        <v>0</v>
      </c>
      <c r="I74" s="42">
        <v>0</v>
      </c>
      <c r="J74" s="42">
        <v>0</v>
      </c>
      <c r="K74" s="42">
        <f t="shared" ref="K74:K80" si="20">SUM(F74,G74,H74,J74,I74)</f>
        <v>50000</v>
      </c>
      <c r="L74" s="77">
        <v>16</v>
      </c>
      <c r="M74" s="77">
        <v>14</v>
      </c>
      <c r="N74" s="77">
        <v>70</v>
      </c>
      <c r="O74" s="77">
        <v>100</v>
      </c>
      <c r="P74" s="77"/>
      <c r="Q74" s="77"/>
      <c r="R74" s="1076">
        <v>21520</v>
      </c>
      <c r="S74" s="78" t="s">
        <v>375</v>
      </c>
      <c r="T74" s="78" t="s">
        <v>367</v>
      </c>
      <c r="U74" s="78">
        <v>10</v>
      </c>
      <c r="V74" s="78">
        <v>10.1</v>
      </c>
      <c r="W74" s="78" t="s">
        <v>286</v>
      </c>
      <c r="X74" s="49" t="s">
        <v>287</v>
      </c>
      <c r="Y74" s="66" t="s">
        <v>368</v>
      </c>
      <c r="Z74" s="210"/>
      <c r="AA74" s="210"/>
      <c r="AB74" s="210"/>
      <c r="AC74" s="210"/>
      <c r="AD74" s="210"/>
      <c r="AE74" s="210"/>
      <c r="AF74" s="210"/>
      <c r="AG74" s="210"/>
    </row>
    <row r="75" spans="1:33" s="211" customFormat="1" ht="45" customHeight="1">
      <c r="A75" s="55"/>
      <c r="B75" s="56"/>
      <c r="C75" s="41"/>
      <c r="D75" s="1075"/>
      <c r="E75" s="1060" t="s">
        <v>378</v>
      </c>
      <c r="F75" s="42">
        <v>0</v>
      </c>
      <c r="G75" s="1062">
        <v>20000</v>
      </c>
      <c r="H75" s="42">
        <v>0</v>
      </c>
      <c r="I75" s="42">
        <v>0</v>
      </c>
      <c r="J75" s="42">
        <v>0</v>
      </c>
      <c r="K75" s="42">
        <f t="shared" si="20"/>
        <v>20000</v>
      </c>
      <c r="L75" s="77">
        <v>16</v>
      </c>
      <c r="M75" s="77">
        <v>14</v>
      </c>
      <c r="N75" s="77">
        <v>70</v>
      </c>
      <c r="O75" s="77">
        <v>100</v>
      </c>
      <c r="P75" s="77"/>
      <c r="Q75" s="77"/>
      <c r="R75" s="1076">
        <v>21551</v>
      </c>
      <c r="S75" s="78" t="s">
        <v>375</v>
      </c>
      <c r="T75" s="78" t="s">
        <v>367</v>
      </c>
      <c r="U75" s="78">
        <v>10</v>
      </c>
      <c r="V75" s="78">
        <v>10.1</v>
      </c>
      <c r="W75" s="78" t="s">
        <v>286</v>
      </c>
      <c r="X75" s="49" t="s">
        <v>287</v>
      </c>
      <c r="Y75" s="66" t="s">
        <v>368</v>
      </c>
      <c r="Z75" s="210"/>
      <c r="AA75" s="210"/>
      <c r="AB75" s="210"/>
      <c r="AC75" s="210"/>
      <c r="AD75" s="210"/>
      <c r="AE75" s="210"/>
      <c r="AF75" s="210"/>
      <c r="AG75" s="210"/>
    </row>
    <row r="76" spans="1:33" s="211" customFormat="1" ht="45" customHeight="1">
      <c r="A76" s="55"/>
      <c r="B76" s="56"/>
      <c r="C76" s="41"/>
      <c r="D76" s="1075"/>
      <c r="E76" s="1060" t="s">
        <v>379</v>
      </c>
      <c r="F76" s="42">
        <v>0</v>
      </c>
      <c r="G76" s="1062">
        <v>20000</v>
      </c>
      <c r="H76" s="42">
        <v>0</v>
      </c>
      <c r="I76" s="42">
        <v>0</v>
      </c>
      <c r="J76" s="42">
        <v>0</v>
      </c>
      <c r="K76" s="42">
        <f t="shared" si="20"/>
        <v>20000</v>
      </c>
      <c r="L76" s="77">
        <v>16</v>
      </c>
      <c r="M76" s="77">
        <v>14</v>
      </c>
      <c r="N76" s="77">
        <v>70</v>
      </c>
      <c r="O76" s="77">
        <v>100</v>
      </c>
      <c r="P76" s="77"/>
      <c r="Q76" s="77"/>
      <c r="R76" s="1076">
        <v>21582</v>
      </c>
      <c r="S76" s="78" t="s">
        <v>375</v>
      </c>
      <c r="T76" s="78" t="s">
        <v>367</v>
      </c>
      <c r="U76" s="78">
        <v>10</v>
      </c>
      <c r="V76" s="78">
        <v>10.1</v>
      </c>
      <c r="W76" s="78" t="s">
        <v>286</v>
      </c>
      <c r="X76" s="49" t="s">
        <v>287</v>
      </c>
      <c r="Y76" s="66" t="s">
        <v>368</v>
      </c>
      <c r="Z76" s="210"/>
      <c r="AA76" s="210"/>
      <c r="AB76" s="210"/>
      <c r="AC76" s="210"/>
      <c r="AD76" s="210"/>
      <c r="AE76" s="210"/>
      <c r="AF76" s="210"/>
      <c r="AG76" s="210"/>
    </row>
    <row r="77" spans="1:33" s="211" customFormat="1" ht="45" customHeight="1">
      <c r="A77" s="55"/>
      <c r="B77" s="56"/>
      <c r="C77" s="41"/>
      <c r="D77" s="1075"/>
      <c r="E77" s="1060" t="s">
        <v>380</v>
      </c>
      <c r="F77" s="42">
        <v>0</v>
      </c>
      <c r="G77" s="1062">
        <v>20000</v>
      </c>
      <c r="H77" s="42">
        <v>0</v>
      </c>
      <c r="I77" s="42">
        <v>0</v>
      </c>
      <c r="J77" s="42">
        <v>0</v>
      </c>
      <c r="K77" s="42">
        <f t="shared" si="20"/>
        <v>20000</v>
      </c>
      <c r="L77" s="77">
        <v>16</v>
      </c>
      <c r="M77" s="77">
        <v>14</v>
      </c>
      <c r="N77" s="77">
        <v>70</v>
      </c>
      <c r="O77" s="77">
        <v>100</v>
      </c>
      <c r="P77" s="77"/>
      <c r="Q77" s="77"/>
      <c r="R77" s="1076">
        <v>21641</v>
      </c>
      <c r="S77" s="78" t="s">
        <v>375</v>
      </c>
      <c r="T77" s="78" t="s">
        <v>367</v>
      </c>
      <c r="U77" s="78">
        <v>10</v>
      </c>
      <c r="V77" s="78">
        <v>10.1</v>
      </c>
      <c r="W77" s="78" t="s">
        <v>286</v>
      </c>
      <c r="X77" s="49" t="s">
        <v>287</v>
      </c>
      <c r="Y77" s="66" t="s">
        <v>368</v>
      </c>
      <c r="Z77" s="210"/>
      <c r="AA77" s="210"/>
      <c r="AB77" s="210"/>
      <c r="AC77" s="210"/>
      <c r="AD77" s="210"/>
      <c r="AE77" s="210"/>
      <c r="AF77" s="210"/>
      <c r="AG77" s="210"/>
    </row>
    <row r="78" spans="1:33" s="211" customFormat="1" ht="45" customHeight="1">
      <c r="A78" s="55"/>
      <c r="B78" s="56"/>
      <c r="C78" s="41"/>
      <c r="D78" s="1075"/>
      <c r="E78" s="1060" t="s">
        <v>381</v>
      </c>
      <c r="F78" s="42">
        <v>0</v>
      </c>
      <c r="G78" s="1062">
        <v>20000</v>
      </c>
      <c r="H78" s="42">
        <v>0</v>
      </c>
      <c r="I78" s="42">
        <v>0</v>
      </c>
      <c r="J78" s="42">
        <v>0</v>
      </c>
      <c r="K78" s="42">
        <f t="shared" si="20"/>
        <v>20000</v>
      </c>
      <c r="L78" s="77">
        <v>16</v>
      </c>
      <c r="M78" s="77">
        <v>14</v>
      </c>
      <c r="N78" s="77">
        <v>70</v>
      </c>
      <c r="O78" s="77">
        <v>100</v>
      </c>
      <c r="P78" s="77"/>
      <c r="Q78" s="77"/>
      <c r="R78" s="1076">
        <v>21732</v>
      </c>
      <c r="S78" s="78" t="s">
        <v>375</v>
      </c>
      <c r="T78" s="78" t="s">
        <v>367</v>
      </c>
      <c r="U78" s="78">
        <v>10</v>
      </c>
      <c r="V78" s="78">
        <v>10.1</v>
      </c>
      <c r="W78" s="78" t="s">
        <v>286</v>
      </c>
      <c r="X78" s="49" t="s">
        <v>287</v>
      </c>
      <c r="Y78" s="66" t="s">
        <v>368</v>
      </c>
      <c r="Z78" s="210"/>
      <c r="AA78" s="210"/>
      <c r="AB78" s="210"/>
      <c r="AC78" s="210"/>
      <c r="AD78" s="210"/>
      <c r="AE78" s="210"/>
      <c r="AF78" s="210"/>
      <c r="AG78" s="210"/>
    </row>
    <row r="79" spans="1:33" s="211" customFormat="1" ht="45" customHeight="1">
      <c r="A79" s="55"/>
      <c r="B79" s="56"/>
      <c r="C79" s="41"/>
      <c r="D79" s="1075"/>
      <c r="E79" s="1060" t="s">
        <v>382</v>
      </c>
      <c r="F79" s="42">
        <v>0</v>
      </c>
      <c r="G79" s="1062">
        <v>20000</v>
      </c>
      <c r="H79" s="42">
        <v>0</v>
      </c>
      <c r="I79" s="42">
        <v>0</v>
      </c>
      <c r="J79" s="42">
        <v>0</v>
      </c>
      <c r="K79" s="42">
        <f>SUM(F79,G79,H79,J79,I79)</f>
        <v>20000</v>
      </c>
      <c r="L79" s="77">
        <v>16</v>
      </c>
      <c r="M79" s="77">
        <v>14</v>
      </c>
      <c r="N79" s="77">
        <v>70</v>
      </c>
      <c r="O79" s="77">
        <v>100</v>
      </c>
      <c r="P79" s="77"/>
      <c r="Q79" s="77"/>
      <c r="R79" s="1076">
        <v>21702</v>
      </c>
      <c r="S79" s="78" t="s">
        <v>375</v>
      </c>
      <c r="T79" s="78" t="s">
        <v>367</v>
      </c>
      <c r="U79" s="78">
        <v>10</v>
      </c>
      <c r="V79" s="78">
        <v>10.1</v>
      </c>
      <c r="W79" s="78" t="s">
        <v>286</v>
      </c>
      <c r="X79" s="49" t="s">
        <v>287</v>
      </c>
      <c r="Y79" s="66" t="s">
        <v>368</v>
      </c>
      <c r="Z79" s="210"/>
      <c r="AA79" s="210"/>
      <c r="AB79" s="210"/>
      <c r="AC79" s="210"/>
      <c r="AD79" s="210"/>
      <c r="AE79" s="210"/>
      <c r="AF79" s="210"/>
      <c r="AG79" s="210"/>
    </row>
    <row r="80" spans="1:33" s="211" customFormat="1" ht="45" customHeight="1">
      <c r="A80" s="55"/>
      <c r="B80" s="56"/>
      <c r="C80" s="41"/>
      <c r="D80" s="1075"/>
      <c r="E80" s="1060" t="s">
        <v>383</v>
      </c>
      <c r="F80" s="42">
        <v>0</v>
      </c>
      <c r="G80" s="1062">
        <v>20000</v>
      </c>
      <c r="H80" s="42">
        <v>0</v>
      </c>
      <c r="I80" s="42">
        <v>0</v>
      </c>
      <c r="J80" s="42">
        <v>0</v>
      </c>
      <c r="K80" s="42">
        <f t="shared" si="20"/>
        <v>20000</v>
      </c>
      <c r="L80" s="77">
        <v>16</v>
      </c>
      <c r="M80" s="77">
        <v>14</v>
      </c>
      <c r="N80" s="77">
        <v>70</v>
      </c>
      <c r="O80" s="77">
        <v>100</v>
      </c>
      <c r="P80" s="77"/>
      <c r="Q80" s="77"/>
      <c r="R80" s="1076">
        <v>21763</v>
      </c>
      <c r="S80" s="78" t="s">
        <v>375</v>
      </c>
      <c r="T80" s="78" t="s">
        <v>367</v>
      </c>
      <c r="U80" s="78">
        <v>10</v>
      </c>
      <c r="V80" s="78">
        <v>10.1</v>
      </c>
      <c r="W80" s="78" t="s">
        <v>286</v>
      </c>
      <c r="X80" s="49" t="s">
        <v>287</v>
      </c>
      <c r="Y80" s="66" t="s">
        <v>368</v>
      </c>
      <c r="Z80" s="210"/>
      <c r="AA80" s="210"/>
      <c r="AB80" s="210"/>
      <c r="AC80" s="210"/>
      <c r="AD80" s="210"/>
      <c r="AE80" s="210"/>
      <c r="AF80" s="210"/>
      <c r="AG80" s="210"/>
    </row>
    <row r="81" spans="1:33" s="211" customFormat="1" ht="210" customHeight="1">
      <c r="A81" s="55"/>
      <c r="B81" s="56"/>
      <c r="C81" s="582">
        <v>27</v>
      </c>
      <c r="D81" s="492">
        <v>1</v>
      </c>
      <c r="E81" s="805" t="s">
        <v>542</v>
      </c>
      <c r="F81" s="1056">
        <v>0</v>
      </c>
      <c r="G81" s="1077">
        <v>35000</v>
      </c>
      <c r="H81" s="35" t="s">
        <v>525</v>
      </c>
      <c r="I81" s="35" t="s">
        <v>525</v>
      </c>
      <c r="J81" s="35" t="s">
        <v>525</v>
      </c>
      <c r="K81" s="35">
        <f>SUM(F81,G81,H81,I81,J81)</f>
        <v>35000</v>
      </c>
      <c r="L81" s="448">
        <v>12</v>
      </c>
      <c r="M81" s="448">
        <v>5</v>
      </c>
      <c r="N81" s="448">
        <v>20</v>
      </c>
      <c r="O81" s="448">
        <f>SUM(L81:N81)</f>
        <v>37</v>
      </c>
      <c r="P81" s="66" t="s">
        <v>543</v>
      </c>
      <c r="Q81" s="66" t="s">
        <v>544</v>
      </c>
      <c r="R81" s="234">
        <v>21641</v>
      </c>
      <c r="S81" s="57" t="s">
        <v>545</v>
      </c>
      <c r="T81" s="57" t="s">
        <v>546</v>
      </c>
      <c r="U81" s="57">
        <v>10</v>
      </c>
      <c r="V81" s="57">
        <v>10.1</v>
      </c>
      <c r="W81" s="57" t="s">
        <v>286</v>
      </c>
      <c r="X81" s="66" t="s">
        <v>287</v>
      </c>
      <c r="Y81" s="66" t="s">
        <v>536</v>
      </c>
      <c r="Z81" s="210"/>
      <c r="AA81" s="210"/>
      <c r="AB81" s="210"/>
      <c r="AC81" s="210"/>
      <c r="AD81" s="210"/>
      <c r="AE81" s="210"/>
      <c r="AF81" s="210"/>
      <c r="AG81" s="210"/>
    </row>
    <row r="82" spans="1:33" s="211" customFormat="1" ht="93" customHeight="1">
      <c r="A82" s="55"/>
      <c r="B82" s="56"/>
      <c r="C82" s="582">
        <v>28</v>
      </c>
      <c r="D82" s="492">
        <v>2</v>
      </c>
      <c r="E82" s="805" t="s">
        <v>547</v>
      </c>
      <c r="F82" s="1056">
        <v>0</v>
      </c>
      <c r="G82" s="1077">
        <v>35000</v>
      </c>
      <c r="H82" s="35" t="s">
        <v>525</v>
      </c>
      <c r="I82" s="35" t="s">
        <v>525</v>
      </c>
      <c r="J82" s="35" t="s">
        <v>525</v>
      </c>
      <c r="K82" s="35">
        <f>SUM(F82,G82,H82,I82,J82)</f>
        <v>35000</v>
      </c>
      <c r="L82" s="448" t="s">
        <v>525</v>
      </c>
      <c r="M82" s="448">
        <v>14</v>
      </c>
      <c r="N82" s="448">
        <v>25</v>
      </c>
      <c r="O82" s="448">
        <f>SUM(L82:N82)</f>
        <v>39</v>
      </c>
      <c r="P82" s="66" t="s">
        <v>548</v>
      </c>
      <c r="Q82" s="66" t="s">
        <v>549</v>
      </c>
      <c r="R82" s="234">
        <v>21732</v>
      </c>
      <c r="S82" s="57" t="s">
        <v>550</v>
      </c>
      <c r="T82" s="57" t="s">
        <v>551</v>
      </c>
      <c r="U82" s="57">
        <v>10</v>
      </c>
      <c r="V82" s="57">
        <v>10.1</v>
      </c>
      <c r="W82" s="57" t="s">
        <v>286</v>
      </c>
      <c r="X82" s="66" t="s">
        <v>287</v>
      </c>
      <c r="Y82" s="66" t="s">
        <v>536</v>
      </c>
      <c r="Z82" s="210"/>
      <c r="AA82" s="210"/>
      <c r="AB82" s="210"/>
      <c r="AC82" s="210"/>
      <c r="AD82" s="210"/>
      <c r="AE82" s="210"/>
      <c r="AF82" s="210"/>
      <c r="AG82" s="210"/>
    </row>
    <row r="83" spans="1:33" s="211" customFormat="1" ht="93" customHeight="1">
      <c r="A83" s="55"/>
      <c r="B83" s="56"/>
      <c r="C83" s="582">
        <v>29</v>
      </c>
      <c r="D83" s="498">
        <v>1</v>
      </c>
      <c r="E83" s="531" t="s">
        <v>896</v>
      </c>
      <c r="F83" s="1056">
        <v>0</v>
      </c>
      <c r="G83" s="185">
        <v>40000</v>
      </c>
      <c r="H83" s="1056">
        <v>0</v>
      </c>
      <c r="I83" s="1056">
        <v>0</v>
      </c>
      <c r="J83" s="1056">
        <v>0</v>
      </c>
      <c r="K83" s="110">
        <v>40000</v>
      </c>
      <c r="L83" s="159">
        <v>0</v>
      </c>
      <c r="M83" s="159">
        <v>25</v>
      </c>
      <c r="N83" s="159">
        <v>5</v>
      </c>
      <c r="O83" s="159">
        <v>30</v>
      </c>
      <c r="P83" s="66" t="s">
        <v>240</v>
      </c>
      <c r="Q83" s="66" t="s">
        <v>220</v>
      </c>
      <c r="R83" s="234">
        <v>21702</v>
      </c>
      <c r="S83" s="57" t="s">
        <v>897</v>
      </c>
      <c r="T83" s="184" t="s">
        <v>898</v>
      </c>
      <c r="U83" s="57">
        <v>10</v>
      </c>
      <c r="V83" s="57">
        <v>10.1</v>
      </c>
      <c r="W83" s="57" t="s">
        <v>286</v>
      </c>
      <c r="X83" s="66" t="s">
        <v>895</v>
      </c>
      <c r="Y83" s="66" t="s">
        <v>3032</v>
      </c>
      <c r="AA83" s="210"/>
      <c r="AB83" s="210"/>
      <c r="AC83" s="210"/>
      <c r="AD83" s="210"/>
      <c r="AE83" s="210"/>
      <c r="AF83" s="210"/>
      <c r="AG83" s="210"/>
    </row>
    <row r="84" spans="1:33" s="211" customFormat="1" ht="69.75" customHeight="1">
      <c r="A84" s="55"/>
      <c r="B84" s="56"/>
      <c r="C84" s="582">
        <v>30</v>
      </c>
      <c r="D84" s="498">
        <v>3</v>
      </c>
      <c r="E84" s="531" t="s">
        <v>899</v>
      </c>
      <c r="F84" s="277">
        <v>0</v>
      </c>
      <c r="G84" s="103">
        <v>177500</v>
      </c>
      <c r="H84" s="277">
        <v>0</v>
      </c>
      <c r="I84" s="277">
        <v>0</v>
      </c>
      <c r="J84" s="277">
        <v>0</v>
      </c>
      <c r="K84" s="104">
        <v>177500</v>
      </c>
      <c r="L84" s="104"/>
      <c r="M84" s="104"/>
      <c r="N84" s="104"/>
      <c r="O84" s="104"/>
      <c r="P84" s="105"/>
      <c r="Q84" s="105"/>
      <c r="R84" s="106"/>
      <c r="S84" s="106" t="s">
        <v>902</v>
      </c>
      <c r="T84" s="107" t="s">
        <v>903</v>
      </c>
      <c r="U84" s="57">
        <v>10</v>
      </c>
      <c r="V84" s="57">
        <v>10.1</v>
      </c>
      <c r="W84" s="57" t="s">
        <v>286</v>
      </c>
      <c r="X84" s="66" t="s">
        <v>895</v>
      </c>
      <c r="Y84" s="66" t="s">
        <v>3032</v>
      </c>
      <c r="AA84" s="210"/>
      <c r="AB84" s="210"/>
      <c r="AC84" s="210"/>
      <c r="AD84" s="210"/>
      <c r="AE84" s="210"/>
      <c r="AF84" s="210"/>
      <c r="AG84" s="210"/>
    </row>
    <row r="85" spans="1:33" s="211" customFormat="1" ht="309.75" customHeight="1">
      <c r="A85" s="55"/>
      <c r="B85" s="56"/>
      <c r="C85" s="41"/>
      <c r="D85" s="1078"/>
      <c r="E85" s="1068" t="s">
        <v>904</v>
      </c>
      <c r="F85" s="1079">
        <v>0</v>
      </c>
      <c r="G85" s="1080">
        <v>19500</v>
      </c>
      <c r="H85" s="1079">
        <v>0</v>
      </c>
      <c r="I85" s="1079">
        <v>0</v>
      </c>
      <c r="J85" s="1079">
        <v>0</v>
      </c>
      <c r="K85" s="1043">
        <v>19500</v>
      </c>
      <c r="L85" s="104" t="s">
        <v>525</v>
      </c>
      <c r="M85" s="104">
        <v>18</v>
      </c>
      <c r="N85" s="104">
        <v>2</v>
      </c>
      <c r="O85" s="104">
        <v>20</v>
      </c>
      <c r="P85" s="105" t="s">
        <v>3676</v>
      </c>
      <c r="Q85" s="105" t="s">
        <v>3677</v>
      </c>
      <c r="R85" s="1044">
        <v>21551</v>
      </c>
      <c r="S85" s="106"/>
      <c r="T85" s="107"/>
      <c r="U85" s="57">
        <v>10</v>
      </c>
      <c r="V85" s="57">
        <v>10.1</v>
      </c>
      <c r="W85" s="57" t="s">
        <v>286</v>
      </c>
      <c r="X85" s="66" t="s">
        <v>895</v>
      </c>
      <c r="Y85" s="66" t="s">
        <v>3032</v>
      </c>
      <c r="AA85" s="210"/>
      <c r="AB85" s="210"/>
      <c r="AC85" s="210"/>
      <c r="AD85" s="210"/>
      <c r="AE85" s="210"/>
      <c r="AF85" s="210"/>
      <c r="AG85" s="210"/>
    </row>
    <row r="86" spans="1:33" s="211" customFormat="1" ht="215.25" customHeight="1">
      <c r="A86" s="55"/>
      <c r="B86" s="56"/>
      <c r="C86" s="41"/>
      <c r="D86" s="1078"/>
      <c r="E86" s="1068" t="s">
        <v>905</v>
      </c>
      <c r="F86" s="1079">
        <v>0</v>
      </c>
      <c r="G86" s="1080">
        <v>18000</v>
      </c>
      <c r="H86" s="1079">
        <v>0</v>
      </c>
      <c r="I86" s="1079">
        <v>0</v>
      </c>
      <c r="J86" s="1079">
        <v>0</v>
      </c>
      <c r="K86" s="1043">
        <v>18000</v>
      </c>
      <c r="L86" s="104" t="s">
        <v>525</v>
      </c>
      <c r="M86" s="104">
        <v>3</v>
      </c>
      <c r="N86" s="104">
        <v>27</v>
      </c>
      <c r="O86" s="104">
        <v>30</v>
      </c>
      <c r="P86" s="105" t="s">
        <v>3673</v>
      </c>
      <c r="Q86" s="105" t="s">
        <v>901</v>
      </c>
      <c r="R86" s="1044">
        <v>21702</v>
      </c>
      <c r="S86" s="106"/>
      <c r="T86" s="107"/>
      <c r="U86" s="57">
        <v>10</v>
      </c>
      <c r="V86" s="57">
        <v>10.1</v>
      </c>
      <c r="W86" s="57" t="s">
        <v>286</v>
      </c>
      <c r="X86" s="66" t="s">
        <v>895</v>
      </c>
      <c r="Y86" s="66" t="s">
        <v>3032</v>
      </c>
      <c r="AA86" s="210"/>
      <c r="AB86" s="210"/>
      <c r="AC86" s="210"/>
      <c r="AD86" s="210"/>
      <c r="AE86" s="210"/>
      <c r="AF86" s="210"/>
      <c r="AG86" s="210"/>
    </row>
    <row r="87" spans="1:33" s="211" customFormat="1" ht="219.75" customHeight="1">
      <c r="A87" s="55"/>
      <c r="B87" s="56"/>
      <c r="C87" s="41"/>
      <c r="D87" s="1078"/>
      <c r="E87" s="1068" t="s">
        <v>906</v>
      </c>
      <c r="F87" s="1079">
        <v>0</v>
      </c>
      <c r="G87" s="1080">
        <v>18000</v>
      </c>
      <c r="H87" s="1079">
        <v>0</v>
      </c>
      <c r="I87" s="1079">
        <v>0</v>
      </c>
      <c r="J87" s="1079">
        <v>0</v>
      </c>
      <c r="K87" s="1043">
        <v>18000</v>
      </c>
      <c r="L87" s="104" t="s">
        <v>525</v>
      </c>
      <c r="M87" s="104">
        <v>2</v>
      </c>
      <c r="N87" s="104">
        <v>18</v>
      </c>
      <c r="O87" s="104">
        <v>20</v>
      </c>
      <c r="P87" s="105" t="s">
        <v>3674</v>
      </c>
      <c r="Q87" s="105" t="s">
        <v>901</v>
      </c>
      <c r="R87" s="1044">
        <v>21551</v>
      </c>
      <c r="S87" s="106"/>
      <c r="T87" s="107"/>
      <c r="U87" s="57">
        <v>10</v>
      </c>
      <c r="V87" s="57">
        <v>10.1</v>
      </c>
      <c r="W87" s="57" t="s">
        <v>286</v>
      </c>
      <c r="X87" s="66" t="s">
        <v>895</v>
      </c>
      <c r="Y87" s="66" t="s">
        <v>3032</v>
      </c>
      <c r="AA87" s="210"/>
      <c r="AB87" s="210"/>
      <c r="AC87" s="210"/>
      <c r="AD87" s="210"/>
      <c r="AE87" s="210"/>
      <c r="AF87" s="210"/>
      <c r="AG87" s="210"/>
    </row>
    <row r="88" spans="1:33" s="211" customFormat="1" ht="225" customHeight="1">
      <c r="A88" s="55"/>
      <c r="B88" s="56"/>
      <c r="C88" s="41"/>
      <c r="D88" s="1078"/>
      <c r="E88" s="1068" t="s">
        <v>907</v>
      </c>
      <c r="F88" s="1079">
        <v>0</v>
      </c>
      <c r="G88" s="1080">
        <v>26000</v>
      </c>
      <c r="H88" s="1079">
        <v>0</v>
      </c>
      <c r="I88" s="1079">
        <v>0</v>
      </c>
      <c r="J88" s="1079">
        <v>0</v>
      </c>
      <c r="K88" s="1043">
        <v>26000</v>
      </c>
      <c r="L88" s="104" t="s">
        <v>525</v>
      </c>
      <c r="M88" s="104">
        <v>3</v>
      </c>
      <c r="N88" s="104">
        <v>27</v>
      </c>
      <c r="O88" s="104">
        <v>30</v>
      </c>
      <c r="P88" s="105" t="s">
        <v>3675</v>
      </c>
      <c r="Q88" s="105" t="s">
        <v>901</v>
      </c>
      <c r="R88" s="1044">
        <v>21702</v>
      </c>
      <c r="S88" s="106"/>
      <c r="T88" s="107"/>
      <c r="U88" s="57">
        <v>10</v>
      </c>
      <c r="V88" s="57">
        <v>10.1</v>
      </c>
      <c r="W88" s="57" t="s">
        <v>286</v>
      </c>
      <c r="X88" s="66" t="s">
        <v>895</v>
      </c>
      <c r="Y88" s="66" t="s">
        <v>3032</v>
      </c>
      <c r="AA88" s="210"/>
      <c r="AB88" s="210"/>
      <c r="AC88" s="210"/>
      <c r="AD88" s="210"/>
      <c r="AE88" s="210"/>
      <c r="AF88" s="210"/>
      <c r="AG88" s="210"/>
    </row>
    <row r="89" spans="1:33" s="211" customFormat="1" ht="213.75" customHeight="1">
      <c r="A89" s="55"/>
      <c r="B89" s="56"/>
      <c r="C89" s="41"/>
      <c r="D89" s="1078"/>
      <c r="E89" s="1068" t="s">
        <v>908</v>
      </c>
      <c r="F89" s="1079">
        <v>0</v>
      </c>
      <c r="G89" s="1080">
        <v>26000</v>
      </c>
      <c r="H89" s="1079">
        <v>0</v>
      </c>
      <c r="I89" s="1079">
        <v>0</v>
      </c>
      <c r="J89" s="1079">
        <v>0</v>
      </c>
      <c r="K89" s="1043">
        <v>26000</v>
      </c>
      <c r="L89" s="104" t="s">
        <v>525</v>
      </c>
      <c r="M89" s="104">
        <v>3</v>
      </c>
      <c r="N89" s="104">
        <v>27</v>
      </c>
      <c r="O89" s="104">
        <v>30</v>
      </c>
      <c r="P89" s="105" t="s">
        <v>3672</v>
      </c>
      <c r="Q89" s="105" t="s">
        <v>901</v>
      </c>
      <c r="R89" s="1044">
        <v>21610</v>
      </c>
      <c r="S89" s="106"/>
      <c r="T89" s="107"/>
      <c r="U89" s="57">
        <v>10</v>
      </c>
      <c r="V89" s="57">
        <v>10.1</v>
      </c>
      <c r="W89" s="57" t="s">
        <v>286</v>
      </c>
      <c r="X89" s="66" t="s">
        <v>895</v>
      </c>
      <c r="Y89" s="66" t="s">
        <v>3032</v>
      </c>
      <c r="AA89" s="210"/>
      <c r="AB89" s="210"/>
      <c r="AC89" s="210"/>
      <c r="AD89" s="210"/>
      <c r="AE89" s="210"/>
      <c r="AF89" s="210"/>
      <c r="AG89" s="210"/>
    </row>
    <row r="90" spans="1:33" s="211" customFormat="1" ht="206.25" customHeight="1">
      <c r="A90" s="55"/>
      <c r="B90" s="56"/>
      <c r="C90" s="41"/>
      <c r="D90" s="1078"/>
      <c r="E90" s="1068" t="s">
        <v>909</v>
      </c>
      <c r="F90" s="1079">
        <v>0</v>
      </c>
      <c r="G90" s="1080">
        <v>20000</v>
      </c>
      <c r="H90" s="1079">
        <v>0</v>
      </c>
      <c r="I90" s="1079">
        <v>0</v>
      </c>
      <c r="J90" s="1079">
        <v>0</v>
      </c>
      <c r="K90" s="1043">
        <v>20000</v>
      </c>
      <c r="L90" s="104" t="s">
        <v>525</v>
      </c>
      <c r="M90" s="104">
        <v>2</v>
      </c>
      <c r="N90" s="104">
        <v>23</v>
      </c>
      <c r="O90" s="104">
        <v>25</v>
      </c>
      <c r="P90" s="105" t="s">
        <v>3671</v>
      </c>
      <c r="Q90" s="105" t="s">
        <v>901</v>
      </c>
      <c r="R90" s="1044">
        <v>21520</v>
      </c>
      <c r="S90" s="106"/>
      <c r="T90" s="107"/>
      <c r="U90" s="57">
        <v>10</v>
      </c>
      <c r="V90" s="57">
        <v>10.1</v>
      </c>
      <c r="W90" s="57" t="s">
        <v>286</v>
      </c>
      <c r="X90" s="66" t="s">
        <v>895</v>
      </c>
      <c r="Y90" s="66" t="s">
        <v>3032</v>
      </c>
      <c r="AA90" s="210"/>
      <c r="AB90" s="210"/>
      <c r="AC90" s="210"/>
      <c r="AD90" s="210"/>
      <c r="AE90" s="210"/>
      <c r="AF90" s="210"/>
      <c r="AG90" s="210"/>
    </row>
    <row r="91" spans="1:33" s="211" customFormat="1" ht="280.5" customHeight="1">
      <c r="A91" s="55"/>
      <c r="B91" s="56"/>
      <c r="C91" s="41"/>
      <c r="D91" s="1078"/>
      <c r="E91" s="1068" t="s">
        <v>819</v>
      </c>
      <c r="F91" s="1079">
        <v>0</v>
      </c>
      <c r="G91" s="1080">
        <v>50000</v>
      </c>
      <c r="H91" s="1079">
        <v>0</v>
      </c>
      <c r="I91" s="1079">
        <v>0</v>
      </c>
      <c r="J91" s="1079">
        <v>0</v>
      </c>
      <c r="K91" s="1043">
        <v>50000</v>
      </c>
      <c r="L91" s="104" t="s">
        <v>525</v>
      </c>
      <c r="M91" s="104" t="s">
        <v>410</v>
      </c>
      <c r="N91" s="104">
        <v>40</v>
      </c>
      <c r="O91" s="104">
        <v>40</v>
      </c>
      <c r="P91" s="105" t="s">
        <v>900</v>
      </c>
      <c r="Q91" s="105" t="s">
        <v>901</v>
      </c>
      <c r="R91" s="1044">
        <v>21732</v>
      </c>
      <c r="S91" s="106"/>
      <c r="T91" s="107"/>
      <c r="U91" s="57">
        <v>10</v>
      </c>
      <c r="V91" s="57">
        <v>10.1</v>
      </c>
      <c r="W91" s="57" t="s">
        <v>286</v>
      </c>
      <c r="X91" s="66" t="s">
        <v>895</v>
      </c>
      <c r="Y91" s="66" t="s">
        <v>3032</v>
      </c>
      <c r="AA91" s="210"/>
      <c r="AB91" s="210"/>
      <c r="AC91" s="210"/>
      <c r="AD91" s="210"/>
      <c r="AE91" s="210"/>
      <c r="AF91" s="210"/>
      <c r="AG91" s="210"/>
    </row>
    <row r="92" spans="1:33" s="211" customFormat="1" ht="127.5" customHeight="1">
      <c r="A92" s="55"/>
      <c r="B92" s="56"/>
      <c r="C92" s="582">
        <v>31</v>
      </c>
      <c r="D92" s="498">
        <v>4</v>
      </c>
      <c r="E92" s="454" t="s">
        <v>910</v>
      </c>
      <c r="F92" s="110">
        <v>10000</v>
      </c>
      <c r="G92" s="1056">
        <v>0</v>
      </c>
      <c r="H92" s="1056">
        <v>0</v>
      </c>
      <c r="I92" s="1056">
        <v>0</v>
      </c>
      <c r="J92" s="1056">
        <v>0</v>
      </c>
      <c r="K92" s="110">
        <v>10000</v>
      </c>
      <c r="L92" s="159">
        <v>0</v>
      </c>
      <c r="M92" s="159">
        <v>5</v>
      </c>
      <c r="N92" s="159">
        <v>30</v>
      </c>
      <c r="O92" s="159">
        <v>35</v>
      </c>
      <c r="P92" s="66" t="s">
        <v>911</v>
      </c>
      <c r="Q92" s="66" t="s">
        <v>912</v>
      </c>
      <c r="R92" s="234">
        <v>21610</v>
      </c>
      <c r="S92" s="57" t="s">
        <v>913</v>
      </c>
      <c r="T92" s="184" t="s">
        <v>914</v>
      </c>
      <c r="U92" s="57">
        <v>10</v>
      </c>
      <c r="V92" s="57">
        <v>10.1</v>
      </c>
      <c r="W92" s="57" t="s">
        <v>286</v>
      </c>
      <c r="X92" s="66" t="s">
        <v>895</v>
      </c>
      <c r="Y92" s="66" t="s">
        <v>3032</v>
      </c>
      <c r="AA92" s="210"/>
      <c r="AB92" s="210"/>
      <c r="AC92" s="210"/>
      <c r="AD92" s="210"/>
      <c r="AE92" s="210"/>
      <c r="AF92" s="210"/>
      <c r="AG92" s="210"/>
    </row>
    <row r="93" spans="1:33" s="211" customFormat="1" ht="93" customHeight="1">
      <c r="A93" s="55"/>
      <c r="B93" s="56"/>
      <c r="C93" s="582">
        <v>32</v>
      </c>
      <c r="D93" s="498">
        <v>1</v>
      </c>
      <c r="E93" s="531" t="s">
        <v>1138</v>
      </c>
      <c r="F93" s="110">
        <v>0</v>
      </c>
      <c r="G93" s="159">
        <v>30000</v>
      </c>
      <c r="H93" s="110">
        <v>0</v>
      </c>
      <c r="I93" s="110">
        <v>0</v>
      </c>
      <c r="J93" s="110">
        <v>0</v>
      </c>
      <c r="K93" s="110">
        <v>30000</v>
      </c>
      <c r="L93" s="159">
        <v>30</v>
      </c>
      <c r="M93" s="159">
        <v>20</v>
      </c>
      <c r="N93" s="159">
        <v>50</v>
      </c>
      <c r="O93" s="159">
        <v>90</v>
      </c>
      <c r="P93" s="415" t="s">
        <v>240</v>
      </c>
      <c r="Q93" s="66" t="s">
        <v>220</v>
      </c>
      <c r="R93" s="234">
        <v>21610</v>
      </c>
      <c r="S93" s="57" t="s">
        <v>1139</v>
      </c>
      <c r="T93" s="57" t="s">
        <v>1140</v>
      </c>
      <c r="U93" s="57">
        <v>10</v>
      </c>
      <c r="V93" s="57">
        <v>10.1</v>
      </c>
      <c r="W93" s="57" t="s">
        <v>286</v>
      </c>
      <c r="X93" s="66" t="s">
        <v>394</v>
      </c>
      <c r="Y93" s="66" t="s">
        <v>1078</v>
      </c>
      <c r="Z93" s="210"/>
      <c r="AA93" s="210"/>
      <c r="AB93" s="210"/>
      <c r="AC93" s="210"/>
      <c r="AD93" s="210"/>
      <c r="AE93" s="210"/>
      <c r="AF93" s="210"/>
      <c r="AG93" s="210"/>
    </row>
    <row r="94" spans="1:33" s="211" customFormat="1" ht="93" customHeight="1">
      <c r="A94" s="55"/>
      <c r="B94" s="56"/>
      <c r="C94" s="582">
        <v>33</v>
      </c>
      <c r="D94" s="498">
        <v>5</v>
      </c>
      <c r="E94" s="531" t="s">
        <v>1141</v>
      </c>
      <c r="F94" s="110">
        <v>0</v>
      </c>
      <c r="G94" s="159">
        <v>20000</v>
      </c>
      <c r="H94" s="110">
        <v>0</v>
      </c>
      <c r="I94" s="110">
        <v>0</v>
      </c>
      <c r="J94" s="110">
        <v>0</v>
      </c>
      <c r="K94" s="110">
        <v>20000</v>
      </c>
      <c r="L94" s="110">
        <v>0</v>
      </c>
      <c r="M94" s="110">
        <v>0</v>
      </c>
      <c r="N94" s="159">
        <v>30</v>
      </c>
      <c r="O94" s="159">
        <v>30</v>
      </c>
      <c r="P94" s="66" t="s">
        <v>240</v>
      </c>
      <c r="Q94" s="66" t="s">
        <v>220</v>
      </c>
      <c r="R94" s="184" t="s">
        <v>1020</v>
      </c>
      <c r="S94" s="57" t="s">
        <v>1142</v>
      </c>
      <c r="T94" s="57" t="s">
        <v>1143</v>
      </c>
      <c r="U94" s="57">
        <v>10</v>
      </c>
      <c r="V94" s="57">
        <v>10.1</v>
      </c>
      <c r="W94" s="57" t="s">
        <v>286</v>
      </c>
      <c r="X94" s="66" t="s">
        <v>394</v>
      </c>
      <c r="Y94" s="66" t="s">
        <v>1078</v>
      </c>
      <c r="Z94" s="210"/>
      <c r="AA94" s="210"/>
      <c r="AB94" s="210"/>
      <c r="AC94" s="210"/>
      <c r="AD94" s="210"/>
      <c r="AE94" s="210"/>
      <c r="AF94" s="210"/>
      <c r="AG94" s="210"/>
    </row>
    <row r="95" spans="1:33" s="211" customFormat="1" ht="93" customHeight="1">
      <c r="A95" s="55"/>
      <c r="B95" s="56"/>
      <c r="C95" s="582">
        <v>34</v>
      </c>
      <c r="D95" s="498">
        <v>6</v>
      </c>
      <c r="E95" s="531" t="s">
        <v>1144</v>
      </c>
      <c r="F95" s="110">
        <v>0</v>
      </c>
      <c r="G95" s="110">
        <v>100000</v>
      </c>
      <c r="H95" s="110">
        <v>0</v>
      </c>
      <c r="I95" s="110">
        <v>0</v>
      </c>
      <c r="J95" s="110">
        <v>0</v>
      </c>
      <c r="K95" s="110">
        <v>100000</v>
      </c>
      <c r="L95" s="159">
        <v>10</v>
      </c>
      <c r="M95" s="159">
        <v>10</v>
      </c>
      <c r="N95" s="159">
        <v>120</v>
      </c>
      <c r="O95" s="159">
        <v>140</v>
      </c>
      <c r="P95" s="66" t="s">
        <v>240</v>
      </c>
      <c r="Q95" s="66" t="s">
        <v>220</v>
      </c>
      <c r="R95" s="57"/>
      <c r="S95" s="57" t="s">
        <v>1139</v>
      </c>
      <c r="T95" s="57" t="s">
        <v>1140</v>
      </c>
      <c r="U95" s="57">
        <v>10</v>
      </c>
      <c r="V95" s="57">
        <v>10.1</v>
      </c>
      <c r="W95" s="57" t="s">
        <v>286</v>
      </c>
      <c r="X95" s="66" t="s">
        <v>394</v>
      </c>
      <c r="Y95" s="66" t="s">
        <v>1078</v>
      </c>
      <c r="Z95" s="210"/>
      <c r="AA95" s="210"/>
      <c r="AB95" s="210"/>
      <c r="AC95" s="210"/>
      <c r="AD95" s="210"/>
      <c r="AE95" s="210"/>
      <c r="AF95" s="210"/>
      <c r="AG95" s="210"/>
    </row>
    <row r="96" spans="1:33" s="211" customFormat="1" ht="46.5" customHeight="1">
      <c r="A96" s="55"/>
      <c r="B96" s="56"/>
      <c r="C96" s="41"/>
      <c r="D96" s="1078"/>
      <c r="E96" s="1068" t="s">
        <v>1145</v>
      </c>
      <c r="F96" s="110">
        <v>0</v>
      </c>
      <c r="G96" s="1043">
        <v>29000</v>
      </c>
      <c r="H96" s="110">
        <v>0</v>
      </c>
      <c r="I96" s="110">
        <v>0</v>
      </c>
      <c r="J96" s="110">
        <v>0</v>
      </c>
      <c r="K96" s="110">
        <v>29000</v>
      </c>
      <c r="L96" s="110">
        <v>0</v>
      </c>
      <c r="M96" s="110">
        <v>0</v>
      </c>
      <c r="N96" s="159">
        <v>20</v>
      </c>
      <c r="O96" s="159"/>
      <c r="P96" s="415"/>
      <c r="Q96" s="415"/>
      <c r="R96" s="234">
        <v>21520</v>
      </c>
      <c r="S96" s="57"/>
      <c r="T96" s="57"/>
      <c r="U96" s="57">
        <v>10</v>
      </c>
      <c r="V96" s="57">
        <v>10.1</v>
      </c>
      <c r="W96" s="57" t="s">
        <v>286</v>
      </c>
      <c r="X96" s="66" t="s">
        <v>394</v>
      </c>
      <c r="Y96" s="66" t="s">
        <v>1078</v>
      </c>
      <c r="Z96" s="210"/>
      <c r="AA96" s="210"/>
      <c r="AB96" s="210"/>
      <c r="AC96" s="210"/>
      <c r="AD96" s="210"/>
      <c r="AE96" s="210"/>
      <c r="AF96" s="210"/>
      <c r="AG96" s="210"/>
    </row>
    <row r="97" spans="1:33" s="211" customFormat="1" ht="46.5" customHeight="1">
      <c r="A97" s="55"/>
      <c r="B97" s="56"/>
      <c r="C97" s="41"/>
      <c r="D97" s="1078"/>
      <c r="E97" s="1068" t="s">
        <v>1146</v>
      </c>
      <c r="F97" s="110">
        <v>0</v>
      </c>
      <c r="G97" s="1043">
        <v>14200</v>
      </c>
      <c r="H97" s="110">
        <v>0</v>
      </c>
      <c r="I97" s="110">
        <v>0</v>
      </c>
      <c r="J97" s="110">
        <v>0</v>
      </c>
      <c r="K97" s="110">
        <v>14200</v>
      </c>
      <c r="L97" s="110">
        <v>0</v>
      </c>
      <c r="M97" s="110">
        <v>0</v>
      </c>
      <c r="N97" s="159">
        <v>20</v>
      </c>
      <c r="O97" s="159"/>
      <c r="P97" s="415"/>
      <c r="Q97" s="415"/>
      <c r="R97" s="234">
        <v>21551</v>
      </c>
      <c r="S97" s="57"/>
      <c r="T97" s="57"/>
      <c r="U97" s="57">
        <v>10</v>
      </c>
      <c r="V97" s="57">
        <v>10.1</v>
      </c>
      <c r="W97" s="57" t="s">
        <v>286</v>
      </c>
      <c r="X97" s="66" t="s">
        <v>394</v>
      </c>
      <c r="Y97" s="66" t="s">
        <v>1078</v>
      </c>
      <c r="Z97" s="210"/>
      <c r="AA97" s="210"/>
      <c r="AB97" s="210"/>
      <c r="AC97" s="210"/>
      <c r="AD97" s="210"/>
      <c r="AE97" s="210"/>
      <c r="AF97" s="210"/>
      <c r="AG97" s="210"/>
    </row>
    <row r="98" spans="1:33" s="211" customFormat="1" ht="46.5" customHeight="1">
      <c r="A98" s="55"/>
      <c r="B98" s="56"/>
      <c r="C98" s="41"/>
      <c r="D98" s="1078"/>
      <c r="E98" s="1068" t="s">
        <v>1147</v>
      </c>
      <c r="F98" s="110">
        <v>0</v>
      </c>
      <c r="G98" s="1043">
        <v>14200</v>
      </c>
      <c r="H98" s="110">
        <v>0</v>
      </c>
      <c r="I98" s="110">
        <v>0</v>
      </c>
      <c r="J98" s="110">
        <v>0</v>
      </c>
      <c r="K98" s="110">
        <v>14200</v>
      </c>
      <c r="L98" s="110">
        <v>0</v>
      </c>
      <c r="M98" s="110">
        <v>0</v>
      </c>
      <c r="N98" s="159">
        <v>20</v>
      </c>
      <c r="O98" s="159"/>
      <c r="P98" s="415"/>
      <c r="Q98" s="415"/>
      <c r="R98" s="234">
        <v>21582</v>
      </c>
      <c r="S98" s="57"/>
      <c r="T98" s="57"/>
      <c r="U98" s="57">
        <v>10</v>
      </c>
      <c r="V98" s="57">
        <v>10.1</v>
      </c>
      <c r="W98" s="57" t="s">
        <v>286</v>
      </c>
      <c r="X98" s="66" t="s">
        <v>394</v>
      </c>
      <c r="Y98" s="66" t="s">
        <v>1078</v>
      </c>
      <c r="Z98" s="210"/>
      <c r="AA98" s="210"/>
      <c r="AB98" s="210"/>
      <c r="AC98" s="210"/>
      <c r="AD98" s="210"/>
      <c r="AE98" s="210"/>
      <c r="AF98" s="210"/>
      <c r="AG98" s="210"/>
    </row>
    <row r="99" spans="1:33" s="211" customFormat="1" ht="46.5" customHeight="1">
      <c r="A99" s="55"/>
      <c r="B99" s="56"/>
      <c r="C99" s="41"/>
      <c r="D99" s="1078"/>
      <c r="E99" s="1068" t="s">
        <v>1148</v>
      </c>
      <c r="F99" s="110">
        <v>0</v>
      </c>
      <c r="G99" s="1043">
        <v>14200</v>
      </c>
      <c r="H99" s="110">
        <v>0</v>
      </c>
      <c r="I99" s="110">
        <v>0</v>
      </c>
      <c r="J99" s="110">
        <v>0</v>
      </c>
      <c r="K99" s="110">
        <v>14200</v>
      </c>
      <c r="L99" s="110">
        <v>0</v>
      </c>
      <c r="M99" s="110">
        <v>0</v>
      </c>
      <c r="N99" s="159">
        <v>20</v>
      </c>
      <c r="O99" s="159"/>
      <c r="P99" s="415"/>
      <c r="Q99" s="415"/>
      <c r="R99" s="234">
        <v>21610</v>
      </c>
      <c r="S99" s="57"/>
      <c r="T99" s="57"/>
      <c r="U99" s="57">
        <v>10</v>
      </c>
      <c r="V99" s="57">
        <v>10.1</v>
      </c>
      <c r="W99" s="57" t="s">
        <v>286</v>
      </c>
      <c r="X99" s="66" t="s">
        <v>394</v>
      </c>
      <c r="Y99" s="66" t="s">
        <v>1078</v>
      </c>
      <c r="Z99" s="210"/>
      <c r="AA99" s="210"/>
      <c r="AB99" s="210"/>
      <c r="AC99" s="210"/>
      <c r="AD99" s="210"/>
      <c r="AE99" s="210"/>
      <c r="AF99" s="210"/>
      <c r="AG99" s="210"/>
    </row>
    <row r="100" spans="1:33" s="211" customFormat="1" ht="46.5" customHeight="1">
      <c r="A100" s="55"/>
      <c r="B100" s="56"/>
      <c r="C100" s="41"/>
      <c r="D100" s="1078"/>
      <c r="E100" s="1068" t="s">
        <v>1149</v>
      </c>
      <c r="F100" s="110">
        <v>0</v>
      </c>
      <c r="G100" s="1043">
        <v>14200</v>
      </c>
      <c r="H100" s="110">
        <v>0</v>
      </c>
      <c r="I100" s="110">
        <v>0</v>
      </c>
      <c r="J100" s="110">
        <v>0</v>
      </c>
      <c r="K100" s="110">
        <v>14200</v>
      </c>
      <c r="L100" s="110">
        <v>0</v>
      </c>
      <c r="M100" s="110">
        <v>0</v>
      </c>
      <c r="N100" s="159">
        <v>20</v>
      </c>
      <c r="O100" s="159"/>
      <c r="P100" s="415"/>
      <c r="Q100" s="415"/>
      <c r="R100" s="234">
        <v>21641</v>
      </c>
      <c r="S100" s="57"/>
      <c r="T100" s="57"/>
      <c r="U100" s="57">
        <v>10</v>
      </c>
      <c r="V100" s="57">
        <v>10.1</v>
      </c>
      <c r="W100" s="57" t="s">
        <v>286</v>
      </c>
      <c r="X100" s="66" t="s">
        <v>394</v>
      </c>
      <c r="Y100" s="66" t="s">
        <v>1078</v>
      </c>
      <c r="Z100" s="210"/>
      <c r="AA100" s="210"/>
      <c r="AB100" s="210"/>
      <c r="AC100" s="210"/>
      <c r="AD100" s="210"/>
      <c r="AE100" s="210"/>
      <c r="AF100" s="210"/>
      <c r="AG100" s="210"/>
    </row>
    <row r="101" spans="1:33" s="211" customFormat="1" ht="46.5" customHeight="1">
      <c r="A101" s="55"/>
      <c r="B101" s="56"/>
      <c r="C101" s="41"/>
      <c r="D101" s="1078"/>
      <c r="E101" s="1068" t="s">
        <v>1150</v>
      </c>
      <c r="F101" s="110">
        <v>0</v>
      </c>
      <c r="G101" s="1043">
        <v>14200</v>
      </c>
      <c r="H101" s="110">
        <v>0</v>
      </c>
      <c r="I101" s="110">
        <v>0</v>
      </c>
      <c r="J101" s="110">
        <v>0</v>
      </c>
      <c r="K101" s="110">
        <v>14200</v>
      </c>
      <c r="L101" s="110">
        <v>0</v>
      </c>
      <c r="M101" s="110">
        <v>0</v>
      </c>
      <c r="N101" s="159">
        <v>20</v>
      </c>
      <c r="O101" s="159"/>
      <c r="P101" s="415"/>
      <c r="Q101" s="415"/>
      <c r="R101" s="234">
        <v>21671</v>
      </c>
      <c r="S101" s="57"/>
      <c r="T101" s="57"/>
      <c r="U101" s="57">
        <v>10</v>
      </c>
      <c r="V101" s="57">
        <v>10.1</v>
      </c>
      <c r="W101" s="57" t="s">
        <v>286</v>
      </c>
      <c r="X101" s="66" t="s">
        <v>394</v>
      </c>
      <c r="Y101" s="66" t="s">
        <v>1078</v>
      </c>
      <c r="Z101" s="210"/>
      <c r="AA101" s="210"/>
      <c r="AB101" s="210"/>
      <c r="AC101" s="210"/>
      <c r="AD101" s="210"/>
      <c r="AE101" s="210"/>
      <c r="AF101" s="210"/>
      <c r="AG101" s="210"/>
    </row>
    <row r="102" spans="1:33" s="211" customFormat="1" ht="93" customHeight="1">
      <c r="A102" s="55"/>
      <c r="B102" s="56"/>
      <c r="C102" s="582">
        <v>35</v>
      </c>
      <c r="D102" s="489">
        <v>7</v>
      </c>
      <c r="E102" s="454" t="s">
        <v>1151</v>
      </c>
      <c r="F102" s="110">
        <v>12000</v>
      </c>
      <c r="G102" s="110">
        <v>0</v>
      </c>
      <c r="H102" s="110">
        <v>0</v>
      </c>
      <c r="I102" s="110">
        <v>0</v>
      </c>
      <c r="J102" s="110">
        <v>0</v>
      </c>
      <c r="K102" s="110">
        <v>12000</v>
      </c>
      <c r="L102" s="159">
        <v>2</v>
      </c>
      <c r="M102" s="159">
        <v>3</v>
      </c>
      <c r="N102" s="159">
        <v>10</v>
      </c>
      <c r="O102" s="159">
        <v>15</v>
      </c>
      <c r="P102" s="66" t="s">
        <v>240</v>
      </c>
      <c r="Q102" s="66" t="s">
        <v>220</v>
      </c>
      <c r="R102" s="234">
        <v>21641</v>
      </c>
      <c r="S102" s="57" t="s">
        <v>1139</v>
      </c>
      <c r="T102" s="57" t="s">
        <v>1140</v>
      </c>
      <c r="U102" s="57">
        <v>10</v>
      </c>
      <c r="V102" s="57">
        <v>10.1</v>
      </c>
      <c r="W102" s="57" t="s">
        <v>286</v>
      </c>
      <c r="X102" s="66" t="s">
        <v>394</v>
      </c>
      <c r="Y102" s="66" t="s">
        <v>1078</v>
      </c>
      <c r="Z102" s="210"/>
      <c r="AA102" s="210"/>
      <c r="AB102" s="210"/>
      <c r="AC102" s="210"/>
      <c r="AD102" s="210"/>
      <c r="AE102" s="210"/>
      <c r="AF102" s="210"/>
      <c r="AG102" s="210"/>
    </row>
    <row r="103" spans="1:33" s="211" customFormat="1" ht="177.75" customHeight="1">
      <c r="A103" s="55"/>
      <c r="B103" s="56"/>
      <c r="C103" s="582">
        <v>36</v>
      </c>
      <c r="D103" s="490">
        <v>1</v>
      </c>
      <c r="E103" s="483" t="s">
        <v>3900</v>
      </c>
      <c r="F103" s="110">
        <v>0</v>
      </c>
      <c r="G103" s="1081">
        <v>30000</v>
      </c>
      <c r="H103" s="110">
        <v>0</v>
      </c>
      <c r="I103" s="110">
        <v>0</v>
      </c>
      <c r="J103" s="110">
        <v>0</v>
      </c>
      <c r="K103" s="110">
        <f>SUM(F103,G103,H103,I103,J103)</f>
        <v>30000</v>
      </c>
      <c r="L103" s="110">
        <v>0</v>
      </c>
      <c r="M103" s="864">
        <v>20</v>
      </c>
      <c r="N103" s="864">
        <v>30</v>
      </c>
      <c r="O103" s="864">
        <f>SUM(L103:N103)</f>
        <v>50</v>
      </c>
      <c r="P103" s="854" t="s">
        <v>1629</v>
      </c>
      <c r="Q103" s="854" t="s">
        <v>1630</v>
      </c>
      <c r="R103" s="234">
        <v>21551</v>
      </c>
      <c r="S103" s="864" t="s">
        <v>1631</v>
      </c>
      <c r="T103" s="864" t="s">
        <v>1632</v>
      </c>
      <c r="U103" s="864">
        <v>10</v>
      </c>
      <c r="V103" s="864">
        <v>10.1</v>
      </c>
      <c r="W103" s="864" t="s">
        <v>286</v>
      </c>
      <c r="X103" s="74" t="s">
        <v>895</v>
      </c>
      <c r="Y103" s="66" t="s">
        <v>1434</v>
      </c>
      <c r="Z103" s="96"/>
      <c r="AA103" s="210"/>
      <c r="AB103" s="210"/>
      <c r="AC103" s="210"/>
      <c r="AD103" s="210"/>
      <c r="AE103" s="210"/>
      <c r="AF103" s="210"/>
      <c r="AG103" s="210"/>
    </row>
    <row r="104" spans="1:33" s="211" customFormat="1" ht="89.25" customHeight="1">
      <c r="A104" s="55"/>
      <c r="B104" s="56"/>
      <c r="C104" s="582">
        <v>37</v>
      </c>
      <c r="D104" s="490">
        <v>2</v>
      </c>
      <c r="E104" s="483" t="s">
        <v>1633</v>
      </c>
      <c r="F104" s="110">
        <v>0</v>
      </c>
      <c r="G104" s="1081">
        <v>25000</v>
      </c>
      <c r="H104" s="110">
        <v>0</v>
      </c>
      <c r="I104" s="110">
        <v>0</v>
      </c>
      <c r="J104" s="110">
        <v>0</v>
      </c>
      <c r="K104" s="110">
        <f t="shared" ref="K104:K131" si="21">SUM(F104,G104,H104,I104,J104)</f>
        <v>25000</v>
      </c>
      <c r="L104" s="864"/>
      <c r="M104" s="864">
        <v>25</v>
      </c>
      <c r="N104" s="864">
        <v>20</v>
      </c>
      <c r="O104" s="864">
        <f t="shared" ref="O104:O114" si="22">SUM(L104:N104)</f>
        <v>45</v>
      </c>
      <c r="P104" s="854" t="s">
        <v>1634</v>
      </c>
      <c r="Q104" s="854" t="s">
        <v>1635</v>
      </c>
      <c r="R104" s="234">
        <v>21610</v>
      </c>
      <c r="S104" s="864" t="s">
        <v>1504</v>
      </c>
      <c r="T104" s="864" t="s">
        <v>1505</v>
      </c>
      <c r="U104" s="864">
        <v>10</v>
      </c>
      <c r="V104" s="864">
        <v>10.1</v>
      </c>
      <c r="W104" s="864" t="s">
        <v>286</v>
      </c>
      <c r="X104" s="74" t="s">
        <v>895</v>
      </c>
      <c r="Y104" s="66" t="s">
        <v>1434</v>
      </c>
      <c r="Z104" s="96"/>
      <c r="AA104" s="210"/>
      <c r="AB104" s="210"/>
      <c r="AC104" s="210"/>
      <c r="AD104" s="210"/>
      <c r="AE104" s="210"/>
      <c r="AF104" s="210"/>
      <c r="AG104" s="210"/>
    </row>
    <row r="105" spans="1:33" s="211" customFormat="1" ht="23.25" customHeight="1">
      <c r="A105" s="55"/>
      <c r="B105" s="56"/>
      <c r="C105" s="582">
        <v>38</v>
      </c>
      <c r="D105" s="490">
        <v>3</v>
      </c>
      <c r="E105" s="483" t="s">
        <v>1489</v>
      </c>
      <c r="F105" s="110">
        <v>0</v>
      </c>
      <c r="G105" s="193">
        <f>SUM(G106:G114)</f>
        <v>221000</v>
      </c>
      <c r="H105" s="110">
        <v>0</v>
      </c>
      <c r="I105" s="110">
        <v>0</v>
      </c>
      <c r="J105" s="110">
        <v>0</v>
      </c>
      <c r="K105" s="110">
        <f t="shared" si="21"/>
        <v>221000</v>
      </c>
      <c r="L105" s="864"/>
      <c r="M105" s="864"/>
      <c r="N105" s="864"/>
      <c r="O105" s="864"/>
      <c r="P105" s="854"/>
      <c r="Q105" s="854"/>
      <c r="R105" s="864"/>
      <c r="S105" s="864"/>
      <c r="T105" s="864"/>
      <c r="U105" s="864">
        <v>10</v>
      </c>
      <c r="V105" s="864">
        <v>10.1</v>
      </c>
      <c r="W105" s="864" t="s">
        <v>286</v>
      </c>
      <c r="X105" s="74" t="s">
        <v>895</v>
      </c>
      <c r="Y105" s="66" t="s">
        <v>1434</v>
      </c>
      <c r="Z105" s="96"/>
      <c r="AA105" s="210"/>
      <c r="AB105" s="210"/>
      <c r="AC105" s="210"/>
      <c r="AD105" s="210"/>
      <c r="AE105" s="210"/>
      <c r="AF105" s="210"/>
      <c r="AG105" s="210"/>
    </row>
    <row r="106" spans="1:33" s="211" customFormat="1" ht="127.5" customHeight="1">
      <c r="A106" s="55"/>
      <c r="B106" s="56"/>
      <c r="C106" s="41"/>
      <c r="D106" s="1059"/>
      <c r="E106" s="1082" t="s">
        <v>1490</v>
      </c>
      <c r="F106" s="110">
        <v>0</v>
      </c>
      <c r="G106" s="123">
        <v>5000</v>
      </c>
      <c r="H106" s="110">
        <v>0</v>
      </c>
      <c r="I106" s="110">
        <v>0</v>
      </c>
      <c r="J106" s="110">
        <v>0</v>
      </c>
      <c r="K106" s="110">
        <f t="shared" si="21"/>
        <v>5000</v>
      </c>
      <c r="L106" s="864"/>
      <c r="M106" s="864">
        <v>30</v>
      </c>
      <c r="N106" s="864">
        <v>20</v>
      </c>
      <c r="O106" s="864">
        <f t="shared" si="22"/>
        <v>50</v>
      </c>
      <c r="P106" s="854" t="s">
        <v>3760</v>
      </c>
      <c r="Q106" s="854" t="s">
        <v>1491</v>
      </c>
      <c r="R106" s="864" t="s">
        <v>533</v>
      </c>
      <c r="S106" s="864" t="s">
        <v>1492</v>
      </c>
      <c r="T106" s="864" t="s">
        <v>1493</v>
      </c>
      <c r="U106" s="864">
        <v>10</v>
      </c>
      <c r="V106" s="864">
        <v>10.1</v>
      </c>
      <c r="W106" s="864" t="s">
        <v>286</v>
      </c>
      <c r="X106" s="74" t="s">
        <v>895</v>
      </c>
      <c r="Y106" s="66" t="s">
        <v>1434</v>
      </c>
      <c r="Z106" s="96"/>
      <c r="AA106" s="210"/>
      <c r="AB106" s="210"/>
      <c r="AC106" s="210"/>
      <c r="AD106" s="210"/>
      <c r="AE106" s="210"/>
      <c r="AF106" s="210"/>
      <c r="AG106" s="210"/>
    </row>
    <row r="107" spans="1:33" s="211" customFormat="1" ht="111" customHeight="1">
      <c r="A107" s="55"/>
      <c r="B107" s="56"/>
      <c r="C107" s="41"/>
      <c r="D107" s="1059"/>
      <c r="E107" s="1082" t="s">
        <v>1494</v>
      </c>
      <c r="F107" s="110">
        <v>0</v>
      </c>
      <c r="G107" s="123">
        <v>30000</v>
      </c>
      <c r="H107" s="110">
        <v>0</v>
      </c>
      <c r="I107" s="110">
        <v>0</v>
      </c>
      <c r="J107" s="110">
        <v>0</v>
      </c>
      <c r="K107" s="110">
        <f t="shared" si="21"/>
        <v>30000</v>
      </c>
      <c r="L107" s="864"/>
      <c r="M107" s="864">
        <v>20</v>
      </c>
      <c r="N107" s="864">
        <v>10</v>
      </c>
      <c r="O107" s="864">
        <f t="shared" si="22"/>
        <v>30</v>
      </c>
      <c r="P107" s="854" t="s">
        <v>1495</v>
      </c>
      <c r="Q107" s="854" t="s">
        <v>1496</v>
      </c>
      <c r="R107" s="234">
        <v>21732</v>
      </c>
      <c r="S107" s="864" t="s">
        <v>1492</v>
      </c>
      <c r="T107" s="864" t="s">
        <v>1493</v>
      </c>
      <c r="U107" s="864">
        <v>10</v>
      </c>
      <c r="V107" s="864">
        <v>10.1</v>
      </c>
      <c r="W107" s="864" t="s">
        <v>286</v>
      </c>
      <c r="X107" s="74" t="s">
        <v>895</v>
      </c>
      <c r="Y107" s="66" t="s">
        <v>1434</v>
      </c>
      <c r="Z107" s="96"/>
      <c r="AA107" s="210"/>
      <c r="AB107" s="210"/>
      <c r="AC107" s="210"/>
      <c r="AD107" s="210"/>
      <c r="AE107" s="210"/>
      <c r="AF107" s="210"/>
      <c r="AG107" s="210"/>
    </row>
    <row r="108" spans="1:33" s="211" customFormat="1" ht="216.75" customHeight="1">
      <c r="A108" s="55"/>
      <c r="B108" s="56"/>
      <c r="C108" s="41"/>
      <c r="D108" s="1059"/>
      <c r="E108" s="1082" t="s">
        <v>3901</v>
      </c>
      <c r="F108" s="110">
        <v>0</v>
      </c>
      <c r="G108" s="123">
        <v>30000</v>
      </c>
      <c r="H108" s="110">
        <v>0</v>
      </c>
      <c r="I108" s="110">
        <v>0</v>
      </c>
      <c r="J108" s="110">
        <v>0</v>
      </c>
      <c r="K108" s="110">
        <f t="shared" si="21"/>
        <v>30000</v>
      </c>
      <c r="L108" s="864">
        <v>10</v>
      </c>
      <c r="M108" s="864">
        <v>5</v>
      </c>
      <c r="N108" s="864">
        <v>25</v>
      </c>
      <c r="O108" s="864">
        <f t="shared" si="22"/>
        <v>40</v>
      </c>
      <c r="P108" s="854" t="s">
        <v>1497</v>
      </c>
      <c r="Q108" s="854" t="s">
        <v>1498</v>
      </c>
      <c r="R108" s="864" t="s">
        <v>3523</v>
      </c>
      <c r="S108" s="864" t="s">
        <v>1499</v>
      </c>
      <c r="T108" s="864" t="s">
        <v>1500</v>
      </c>
      <c r="U108" s="864">
        <v>10</v>
      </c>
      <c r="V108" s="864">
        <v>10.1</v>
      </c>
      <c r="W108" s="864" t="s">
        <v>286</v>
      </c>
      <c r="X108" s="74" t="s">
        <v>895</v>
      </c>
      <c r="Y108" s="66" t="s">
        <v>1434</v>
      </c>
      <c r="Z108" s="96"/>
      <c r="AA108" s="210"/>
      <c r="AB108" s="210"/>
      <c r="AC108" s="210"/>
      <c r="AD108" s="210"/>
      <c r="AE108" s="210"/>
      <c r="AF108" s="210"/>
      <c r="AG108" s="210"/>
    </row>
    <row r="109" spans="1:33" s="211" customFormat="1" ht="115.5" customHeight="1">
      <c r="A109" s="55"/>
      <c r="B109" s="56"/>
      <c r="C109" s="41"/>
      <c r="D109" s="1059"/>
      <c r="E109" s="1082" t="s">
        <v>1501</v>
      </c>
      <c r="F109" s="110">
        <v>0</v>
      </c>
      <c r="G109" s="123">
        <v>29000</v>
      </c>
      <c r="H109" s="110">
        <v>0</v>
      </c>
      <c r="I109" s="110">
        <v>0</v>
      </c>
      <c r="J109" s="110">
        <v>0</v>
      </c>
      <c r="K109" s="110">
        <f t="shared" si="21"/>
        <v>29000</v>
      </c>
      <c r="L109" s="864">
        <v>5</v>
      </c>
      <c r="M109" s="864">
        <v>5</v>
      </c>
      <c r="N109" s="864">
        <v>15</v>
      </c>
      <c r="O109" s="864">
        <f t="shared" si="22"/>
        <v>25</v>
      </c>
      <c r="P109" s="854" t="s">
        <v>1502</v>
      </c>
      <c r="Q109" s="854" t="s">
        <v>1503</v>
      </c>
      <c r="R109" s="234">
        <v>21702</v>
      </c>
      <c r="S109" s="864" t="s">
        <v>1504</v>
      </c>
      <c r="T109" s="864" t="s">
        <v>1505</v>
      </c>
      <c r="U109" s="864">
        <v>10</v>
      </c>
      <c r="V109" s="864">
        <v>10.1</v>
      </c>
      <c r="W109" s="864" t="s">
        <v>286</v>
      </c>
      <c r="X109" s="74" t="s">
        <v>895</v>
      </c>
      <c r="Y109" s="66" t="s">
        <v>1434</v>
      </c>
      <c r="Z109" s="96"/>
      <c r="AA109" s="210"/>
      <c r="AB109" s="210"/>
      <c r="AC109" s="210"/>
      <c r="AD109" s="210"/>
      <c r="AE109" s="210"/>
      <c r="AF109" s="210"/>
      <c r="AG109" s="210"/>
    </row>
    <row r="110" spans="1:33" s="211" customFormat="1" ht="209.25" customHeight="1">
      <c r="A110" s="55"/>
      <c r="B110" s="56"/>
      <c r="C110" s="41"/>
      <c r="D110" s="1059"/>
      <c r="E110" s="1082" t="s">
        <v>1506</v>
      </c>
      <c r="F110" s="110">
        <v>0</v>
      </c>
      <c r="G110" s="123">
        <v>28000</v>
      </c>
      <c r="H110" s="110">
        <v>0</v>
      </c>
      <c r="I110" s="110">
        <v>0</v>
      </c>
      <c r="J110" s="110">
        <v>0</v>
      </c>
      <c r="K110" s="110">
        <f t="shared" si="21"/>
        <v>28000</v>
      </c>
      <c r="L110" s="864">
        <v>10</v>
      </c>
      <c r="M110" s="864">
        <v>5</v>
      </c>
      <c r="N110" s="864">
        <v>20</v>
      </c>
      <c r="O110" s="864">
        <f t="shared" si="22"/>
        <v>35</v>
      </c>
      <c r="P110" s="854" t="s">
        <v>1507</v>
      </c>
      <c r="Q110" s="854" t="s">
        <v>3697</v>
      </c>
      <c r="R110" s="234">
        <v>21610</v>
      </c>
      <c r="S110" s="864" t="s">
        <v>1508</v>
      </c>
      <c r="T110" s="864" t="s">
        <v>1509</v>
      </c>
      <c r="U110" s="864">
        <v>10</v>
      </c>
      <c r="V110" s="864">
        <v>10.1</v>
      </c>
      <c r="W110" s="864" t="s">
        <v>286</v>
      </c>
      <c r="X110" s="74" t="s">
        <v>895</v>
      </c>
      <c r="Y110" s="66" t="s">
        <v>1434</v>
      </c>
      <c r="Z110" s="96"/>
      <c r="AA110" s="210"/>
      <c r="AB110" s="210"/>
      <c r="AC110" s="210"/>
      <c r="AD110" s="210"/>
      <c r="AE110" s="210"/>
      <c r="AF110" s="210"/>
      <c r="AG110" s="210"/>
    </row>
    <row r="111" spans="1:33" s="211" customFormat="1" ht="224.25" customHeight="1">
      <c r="A111" s="55"/>
      <c r="B111" s="56"/>
      <c r="C111" s="41"/>
      <c r="D111" s="1059"/>
      <c r="E111" s="1082" t="s">
        <v>1510</v>
      </c>
      <c r="F111" s="110">
        <v>0</v>
      </c>
      <c r="G111" s="123">
        <v>29000</v>
      </c>
      <c r="H111" s="110">
        <v>0</v>
      </c>
      <c r="I111" s="110">
        <v>0</v>
      </c>
      <c r="J111" s="110">
        <v>0</v>
      </c>
      <c r="K111" s="110">
        <f t="shared" si="21"/>
        <v>29000</v>
      </c>
      <c r="L111" s="110">
        <v>0</v>
      </c>
      <c r="M111" s="110">
        <v>0</v>
      </c>
      <c r="N111" s="864">
        <v>30</v>
      </c>
      <c r="O111" s="864">
        <f t="shared" si="22"/>
        <v>30</v>
      </c>
      <c r="P111" s="854" t="s">
        <v>1511</v>
      </c>
      <c r="Q111" s="854" t="s">
        <v>1512</v>
      </c>
      <c r="R111" s="864" t="s">
        <v>3577</v>
      </c>
      <c r="S111" s="864" t="s">
        <v>1513</v>
      </c>
      <c r="T111" s="864" t="s">
        <v>1514</v>
      </c>
      <c r="U111" s="864">
        <v>10</v>
      </c>
      <c r="V111" s="864">
        <v>10.1</v>
      </c>
      <c r="W111" s="864" t="s">
        <v>286</v>
      </c>
      <c r="X111" s="74" t="s">
        <v>895</v>
      </c>
      <c r="Y111" s="66" t="s">
        <v>1434</v>
      </c>
      <c r="Z111" s="96"/>
      <c r="AA111" s="210"/>
      <c r="AB111" s="210"/>
      <c r="AC111" s="210"/>
      <c r="AD111" s="210"/>
      <c r="AE111" s="210"/>
      <c r="AF111" s="210"/>
      <c r="AG111" s="210"/>
    </row>
    <row r="112" spans="1:33" s="211" customFormat="1" ht="147" customHeight="1">
      <c r="A112" s="55"/>
      <c r="B112" s="56"/>
      <c r="C112" s="41"/>
      <c r="D112" s="1059"/>
      <c r="E112" s="1082" t="s">
        <v>1515</v>
      </c>
      <c r="F112" s="1056"/>
      <c r="G112" s="1043">
        <v>30000</v>
      </c>
      <c r="H112" s="1056"/>
      <c r="I112" s="1056"/>
      <c r="J112" s="1056"/>
      <c r="K112" s="110">
        <f t="shared" si="21"/>
        <v>30000</v>
      </c>
      <c r="L112" s="864">
        <v>4</v>
      </c>
      <c r="M112" s="864">
        <v>6</v>
      </c>
      <c r="N112" s="864">
        <v>30</v>
      </c>
      <c r="O112" s="864">
        <f t="shared" si="22"/>
        <v>40</v>
      </c>
      <c r="P112" s="854" t="s">
        <v>1516</v>
      </c>
      <c r="Q112" s="854" t="s">
        <v>1517</v>
      </c>
      <c r="R112" s="234">
        <v>21641</v>
      </c>
      <c r="S112" s="864" t="s">
        <v>1492</v>
      </c>
      <c r="T112" s="864" t="s">
        <v>1493</v>
      </c>
      <c r="U112" s="864">
        <v>10</v>
      </c>
      <c r="V112" s="864">
        <v>10.1</v>
      </c>
      <c r="W112" s="864" t="s">
        <v>286</v>
      </c>
      <c r="X112" s="74" t="s">
        <v>895</v>
      </c>
      <c r="Y112" s="66" t="s">
        <v>1434</v>
      </c>
      <c r="Z112" s="96"/>
      <c r="AA112" s="210"/>
      <c r="AB112" s="210"/>
      <c r="AC112" s="210"/>
      <c r="AD112" s="210"/>
      <c r="AE112" s="210"/>
      <c r="AF112" s="210"/>
      <c r="AG112" s="210"/>
    </row>
    <row r="113" spans="1:33" s="211" customFormat="1" ht="186" customHeight="1">
      <c r="A113" s="55"/>
      <c r="B113" s="56"/>
      <c r="C113" s="41"/>
      <c r="D113" s="1059"/>
      <c r="E113" s="1082" t="s">
        <v>1518</v>
      </c>
      <c r="F113" s="110">
        <v>0</v>
      </c>
      <c r="G113" s="1043">
        <v>30000</v>
      </c>
      <c r="H113" s="110">
        <v>0</v>
      </c>
      <c r="I113" s="110">
        <v>0</v>
      </c>
      <c r="J113" s="110">
        <v>0</v>
      </c>
      <c r="K113" s="110">
        <f t="shared" si="21"/>
        <v>30000</v>
      </c>
      <c r="L113" s="110">
        <v>0</v>
      </c>
      <c r="M113" s="110">
        <v>0</v>
      </c>
      <c r="N113" s="110">
        <v>0</v>
      </c>
      <c r="O113" s="110">
        <v>0</v>
      </c>
      <c r="P113" s="854" t="s">
        <v>1519</v>
      </c>
      <c r="Q113" s="854" t="s">
        <v>1520</v>
      </c>
      <c r="R113" s="234">
        <v>21610</v>
      </c>
      <c r="S113" s="864" t="s">
        <v>1521</v>
      </c>
      <c r="T113" s="864" t="s">
        <v>1433</v>
      </c>
      <c r="U113" s="864">
        <v>10</v>
      </c>
      <c r="V113" s="864">
        <v>10.1</v>
      </c>
      <c r="W113" s="864" t="s">
        <v>286</v>
      </c>
      <c r="X113" s="74" t="s">
        <v>895</v>
      </c>
      <c r="Y113" s="66" t="s">
        <v>1434</v>
      </c>
      <c r="Z113" s="96"/>
      <c r="AA113" s="210"/>
      <c r="AB113" s="210"/>
      <c r="AC113" s="210"/>
      <c r="AD113" s="210"/>
      <c r="AE113" s="210"/>
      <c r="AF113" s="210"/>
      <c r="AG113" s="210"/>
    </row>
    <row r="114" spans="1:33" s="211" customFormat="1" ht="146.25" customHeight="1">
      <c r="A114" s="55"/>
      <c r="B114" s="56"/>
      <c r="C114" s="41"/>
      <c r="D114" s="1059"/>
      <c r="E114" s="1082" t="s">
        <v>1522</v>
      </c>
      <c r="F114" s="110">
        <v>0</v>
      </c>
      <c r="G114" s="123">
        <v>10000</v>
      </c>
      <c r="H114" s="110">
        <v>0</v>
      </c>
      <c r="I114" s="110">
        <v>0</v>
      </c>
      <c r="J114" s="110">
        <v>0</v>
      </c>
      <c r="K114" s="110">
        <f t="shared" si="21"/>
        <v>10000</v>
      </c>
      <c r="L114" s="110">
        <v>0</v>
      </c>
      <c r="M114" s="864">
        <v>25</v>
      </c>
      <c r="N114" s="110">
        <v>0</v>
      </c>
      <c r="O114" s="864">
        <f t="shared" si="22"/>
        <v>25</v>
      </c>
      <c r="P114" s="854" t="s">
        <v>1523</v>
      </c>
      <c r="Q114" s="854" t="s">
        <v>1524</v>
      </c>
      <c r="R114" s="234">
        <v>21794</v>
      </c>
      <c r="S114" s="864" t="s">
        <v>1492</v>
      </c>
      <c r="T114" s="864" t="s">
        <v>1493</v>
      </c>
      <c r="U114" s="864">
        <v>10</v>
      </c>
      <c r="V114" s="864">
        <v>10.1</v>
      </c>
      <c r="W114" s="864" t="s">
        <v>286</v>
      </c>
      <c r="X114" s="74" t="s">
        <v>895</v>
      </c>
      <c r="Y114" s="66" t="s">
        <v>1434</v>
      </c>
      <c r="Z114" s="96"/>
      <c r="AA114" s="210"/>
      <c r="AB114" s="210"/>
      <c r="AC114" s="210"/>
      <c r="AD114" s="210"/>
      <c r="AE114" s="210"/>
      <c r="AF114" s="210"/>
      <c r="AG114" s="210"/>
    </row>
    <row r="115" spans="1:33" s="211" customFormat="1" ht="46.5" customHeight="1">
      <c r="A115" s="55"/>
      <c r="B115" s="56"/>
      <c r="C115" s="582">
        <v>39</v>
      </c>
      <c r="D115" s="492">
        <v>4</v>
      </c>
      <c r="E115" s="510" t="s">
        <v>3902</v>
      </c>
      <c r="F115" s="110">
        <v>0</v>
      </c>
      <c r="G115" s="125">
        <f>SUM(G116:G123)</f>
        <v>140000</v>
      </c>
      <c r="H115" s="110">
        <v>0</v>
      </c>
      <c r="I115" s="110">
        <v>0</v>
      </c>
      <c r="J115" s="110">
        <v>0</v>
      </c>
      <c r="K115" s="1584">
        <f t="shared" si="21"/>
        <v>140000</v>
      </c>
      <c r="L115" s="65"/>
      <c r="M115" s="65"/>
      <c r="N115" s="65"/>
      <c r="O115" s="65"/>
      <c r="P115" s="239"/>
      <c r="Q115" s="239"/>
      <c r="R115" s="65"/>
      <c r="S115" s="65"/>
      <c r="T115" s="65"/>
      <c r="U115" s="65">
        <v>10</v>
      </c>
      <c r="V115" s="65">
        <v>10.1</v>
      </c>
      <c r="W115" s="65" t="s">
        <v>286</v>
      </c>
      <c r="X115" s="74" t="s">
        <v>1639</v>
      </c>
      <c r="Y115" s="66" t="s">
        <v>1640</v>
      </c>
      <c r="Z115" s="210"/>
      <c r="AA115" s="210"/>
      <c r="AB115" s="210"/>
      <c r="AC115" s="210"/>
      <c r="AD115" s="210"/>
      <c r="AE115" s="210"/>
      <c r="AF115" s="210"/>
      <c r="AG115" s="210"/>
    </row>
    <row r="116" spans="1:33" s="220" customFormat="1" ht="202.5" customHeight="1">
      <c r="A116" s="1041"/>
      <c r="B116" s="1042"/>
      <c r="C116" s="1058"/>
      <c r="D116" s="1083"/>
      <c r="E116" s="1060" t="s">
        <v>1651</v>
      </c>
      <c r="F116" s="110">
        <v>0</v>
      </c>
      <c r="G116" s="1084">
        <v>2400</v>
      </c>
      <c r="H116" s="110">
        <v>0</v>
      </c>
      <c r="I116" s="110">
        <v>0</v>
      </c>
      <c r="J116" s="110">
        <v>0</v>
      </c>
      <c r="K116" s="1085">
        <f t="shared" si="21"/>
        <v>2400</v>
      </c>
      <c r="L116" s="663" t="s">
        <v>525</v>
      </c>
      <c r="M116" s="663">
        <v>10</v>
      </c>
      <c r="N116" s="663" t="s">
        <v>525</v>
      </c>
      <c r="O116" s="663">
        <v>10</v>
      </c>
      <c r="P116" s="1086" t="s">
        <v>3368</v>
      </c>
      <c r="Q116" s="1087" t="s">
        <v>1652</v>
      </c>
      <c r="R116" s="1064">
        <v>21490</v>
      </c>
      <c r="S116" s="106" t="s">
        <v>1637</v>
      </c>
      <c r="T116" s="656" t="s">
        <v>1638</v>
      </c>
      <c r="U116" s="663">
        <v>10</v>
      </c>
      <c r="V116" s="663">
        <v>10.1</v>
      </c>
      <c r="W116" s="663" t="s">
        <v>286</v>
      </c>
      <c r="X116" s="1045" t="s">
        <v>1639</v>
      </c>
      <c r="Y116" s="105" t="s">
        <v>1640</v>
      </c>
      <c r="Z116" s="219"/>
      <c r="AA116" s="219"/>
      <c r="AB116" s="219"/>
      <c r="AC116" s="219"/>
      <c r="AD116" s="219"/>
      <c r="AE116" s="219"/>
      <c r="AF116" s="219"/>
      <c r="AG116" s="219"/>
    </row>
    <row r="117" spans="1:33" s="220" customFormat="1" ht="247.5" customHeight="1">
      <c r="A117" s="1041"/>
      <c r="B117" s="1042"/>
      <c r="C117" s="1058"/>
      <c r="D117" s="1083"/>
      <c r="E117" s="1060" t="s">
        <v>1653</v>
      </c>
      <c r="F117" s="110">
        <v>0</v>
      </c>
      <c r="G117" s="1084">
        <v>30000</v>
      </c>
      <c r="H117" s="110">
        <v>0</v>
      </c>
      <c r="I117" s="110">
        <v>0</v>
      </c>
      <c r="J117" s="110">
        <v>0</v>
      </c>
      <c r="K117" s="1085">
        <f t="shared" si="21"/>
        <v>30000</v>
      </c>
      <c r="L117" s="663">
        <v>4</v>
      </c>
      <c r="M117" s="663">
        <v>2</v>
      </c>
      <c r="N117" s="663">
        <v>20</v>
      </c>
      <c r="O117" s="663">
        <v>26</v>
      </c>
      <c r="P117" s="1087" t="s">
        <v>1654</v>
      </c>
      <c r="Q117" s="1087" t="s">
        <v>1655</v>
      </c>
      <c r="R117" s="1064" t="s">
        <v>1656</v>
      </c>
      <c r="S117" s="106" t="s">
        <v>1657</v>
      </c>
      <c r="T117" s="663" t="s">
        <v>1658</v>
      </c>
      <c r="U117" s="663">
        <v>10</v>
      </c>
      <c r="V117" s="663">
        <v>10.1</v>
      </c>
      <c r="W117" s="663" t="s">
        <v>286</v>
      </c>
      <c r="X117" s="1045" t="s">
        <v>1639</v>
      </c>
      <c r="Y117" s="105" t="s">
        <v>1640</v>
      </c>
      <c r="Z117" s="219"/>
      <c r="AA117" s="219"/>
      <c r="AB117" s="219"/>
      <c r="AC117" s="219"/>
      <c r="AD117" s="219"/>
      <c r="AE117" s="219"/>
      <c r="AF117" s="219"/>
      <c r="AG117" s="219"/>
    </row>
    <row r="118" spans="1:33" s="220" customFormat="1" ht="180" customHeight="1">
      <c r="A118" s="1041"/>
      <c r="B118" s="1042"/>
      <c r="C118" s="1058"/>
      <c r="D118" s="1083"/>
      <c r="E118" s="1060" t="s">
        <v>1659</v>
      </c>
      <c r="F118" s="110">
        <v>0</v>
      </c>
      <c r="G118" s="1084">
        <v>15000</v>
      </c>
      <c r="H118" s="110">
        <v>0</v>
      </c>
      <c r="I118" s="110">
        <v>0</v>
      </c>
      <c r="J118" s="110">
        <v>0</v>
      </c>
      <c r="K118" s="1085">
        <f t="shared" si="21"/>
        <v>15000</v>
      </c>
      <c r="L118" s="663">
        <v>4</v>
      </c>
      <c r="M118" s="663">
        <v>2</v>
      </c>
      <c r="N118" s="663">
        <v>20</v>
      </c>
      <c r="O118" s="663">
        <v>26</v>
      </c>
      <c r="P118" s="1087" t="s">
        <v>1660</v>
      </c>
      <c r="Q118" s="1087" t="s">
        <v>1661</v>
      </c>
      <c r="R118" s="1064">
        <v>21610</v>
      </c>
      <c r="S118" s="106" t="s">
        <v>1662</v>
      </c>
      <c r="T118" s="663" t="s">
        <v>1644</v>
      </c>
      <c r="U118" s="663">
        <v>10</v>
      </c>
      <c r="V118" s="663">
        <v>10.1</v>
      </c>
      <c r="W118" s="663" t="s">
        <v>286</v>
      </c>
      <c r="X118" s="1045" t="s">
        <v>1639</v>
      </c>
      <c r="Y118" s="105" t="s">
        <v>1640</v>
      </c>
      <c r="Z118" s="219"/>
      <c r="AA118" s="219"/>
      <c r="AB118" s="219"/>
      <c r="AC118" s="219"/>
      <c r="AD118" s="219"/>
      <c r="AE118" s="219"/>
      <c r="AF118" s="219"/>
      <c r="AG118" s="219"/>
    </row>
    <row r="119" spans="1:33" s="220" customFormat="1" ht="135" customHeight="1">
      <c r="A119" s="1041"/>
      <c r="B119" s="1042"/>
      <c r="C119" s="1058"/>
      <c r="D119" s="1083"/>
      <c r="E119" s="1060" t="s">
        <v>1663</v>
      </c>
      <c r="F119" s="110">
        <v>0</v>
      </c>
      <c r="G119" s="1084">
        <v>20000</v>
      </c>
      <c r="H119" s="110">
        <v>0</v>
      </c>
      <c r="I119" s="110">
        <v>0</v>
      </c>
      <c r="J119" s="110">
        <v>0</v>
      </c>
      <c r="K119" s="1085">
        <f t="shared" si="21"/>
        <v>20000</v>
      </c>
      <c r="L119" s="663">
        <v>4</v>
      </c>
      <c r="M119" s="663">
        <v>2</v>
      </c>
      <c r="N119" s="663">
        <v>20</v>
      </c>
      <c r="O119" s="663">
        <v>26</v>
      </c>
      <c r="P119" s="1087" t="s">
        <v>1664</v>
      </c>
      <c r="Q119" s="1087" t="s">
        <v>1665</v>
      </c>
      <c r="R119" s="1064">
        <v>21610</v>
      </c>
      <c r="S119" s="106" t="s">
        <v>1637</v>
      </c>
      <c r="T119" s="656" t="s">
        <v>1638</v>
      </c>
      <c r="U119" s="663">
        <v>10</v>
      </c>
      <c r="V119" s="663">
        <v>10.1</v>
      </c>
      <c r="W119" s="663" t="s">
        <v>286</v>
      </c>
      <c r="X119" s="1045" t="s">
        <v>1639</v>
      </c>
      <c r="Y119" s="105" t="s">
        <v>1640</v>
      </c>
      <c r="Z119" s="219"/>
      <c r="AA119" s="219"/>
      <c r="AB119" s="219"/>
      <c r="AC119" s="219"/>
      <c r="AD119" s="219"/>
      <c r="AE119" s="219"/>
      <c r="AF119" s="219"/>
      <c r="AG119" s="219"/>
    </row>
    <row r="120" spans="1:33" s="220" customFormat="1" ht="135" customHeight="1">
      <c r="A120" s="1041"/>
      <c r="B120" s="1042"/>
      <c r="C120" s="1058"/>
      <c r="D120" s="1083"/>
      <c r="E120" s="1068" t="s">
        <v>1666</v>
      </c>
      <c r="F120" s="110">
        <v>0</v>
      </c>
      <c r="G120" s="1084">
        <v>20000</v>
      </c>
      <c r="H120" s="110">
        <v>0</v>
      </c>
      <c r="I120" s="110">
        <v>0</v>
      </c>
      <c r="J120" s="110">
        <v>0</v>
      </c>
      <c r="K120" s="1085">
        <f t="shared" si="21"/>
        <v>20000</v>
      </c>
      <c r="L120" s="663">
        <v>4</v>
      </c>
      <c r="M120" s="663">
        <v>2</v>
      </c>
      <c r="N120" s="663">
        <v>20</v>
      </c>
      <c r="O120" s="663">
        <v>26</v>
      </c>
      <c r="P120" s="1087" t="s">
        <v>1667</v>
      </c>
      <c r="Q120" s="1087" t="s">
        <v>1668</v>
      </c>
      <c r="R120" s="1064">
        <v>21641</v>
      </c>
      <c r="S120" s="106" t="s">
        <v>1669</v>
      </c>
      <c r="T120" s="663" t="s">
        <v>1670</v>
      </c>
      <c r="U120" s="663">
        <v>10</v>
      </c>
      <c r="V120" s="663">
        <v>10.1</v>
      </c>
      <c r="W120" s="663" t="s">
        <v>286</v>
      </c>
      <c r="X120" s="1045" t="s">
        <v>1639</v>
      </c>
      <c r="Y120" s="105" t="s">
        <v>1640</v>
      </c>
      <c r="Z120" s="219"/>
      <c r="AA120" s="219"/>
      <c r="AB120" s="219"/>
      <c r="AC120" s="219"/>
      <c r="AD120" s="219"/>
      <c r="AE120" s="219"/>
      <c r="AF120" s="219"/>
      <c r="AG120" s="219"/>
    </row>
    <row r="121" spans="1:33" s="220" customFormat="1" ht="144" customHeight="1">
      <c r="A121" s="1041"/>
      <c r="B121" s="1042"/>
      <c r="C121" s="1058"/>
      <c r="D121" s="1083"/>
      <c r="E121" s="1060" t="s">
        <v>1671</v>
      </c>
      <c r="F121" s="110">
        <v>0</v>
      </c>
      <c r="G121" s="1084">
        <v>20000</v>
      </c>
      <c r="H121" s="110">
        <v>0</v>
      </c>
      <c r="I121" s="110">
        <v>0</v>
      </c>
      <c r="J121" s="110">
        <v>0</v>
      </c>
      <c r="K121" s="1085">
        <f t="shared" si="21"/>
        <v>20000</v>
      </c>
      <c r="L121" s="663">
        <v>4</v>
      </c>
      <c r="M121" s="663">
        <v>2</v>
      </c>
      <c r="N121" s="663">
        <v>20</v>
      </c>
      <c r="O121" s="663">
        <v>26</v>
      </c>
      <c r="P121" s="1087" t="s">
        <v>1672</v>
      </c>
      <c r="Q121" s="1087" t="s">
        <v>1673</v>
      </c>
      <c r="R121" s="663" t="s">
        <v>1674</v>
      </c>
      <c r="S121" s="106" t="s">
        <v>1675</v>
      </c>
      <c r="T121" s="663" t="s">
        <v>1676</v>
      </c>
      <c r="U121" s="663">
        <v>10</v>
      </c>
      <c r="V121" s="663">
        <v>10.1</v>
      </c>
      <c r="W121" s="663" t="s">
        <v>286</v>
      </c>
      <c r="X121" s="1045" t="s">
        <v>1639</v>
      </c>
      <c r="Y121" s="105" t="s">
        <v>1640</v>
      </c>
      <c r="Z121" s="219"/>
      <c r="AA121" s="219"/>
      <c r="AB121" s="219"/>
      <c r="AC121" s="219"/>
      <c r="AD121" s="219"/>
      <c r="AE121" s="219"/>
      <c r="AF121" s="219"/>
      <c r="AG121" s="219"/>
    </row>
    <row r="122" spans="1:33" s="220" customFormat="1" ht="211.5" customHeight="1">
      <c r="A122" s="1041"/>
      <c r="B122" s="1042"/>
      <c r="C122" s="1058"/>
      <c r="D122" s="1083"/>
      <c r="E122" s="1060" t="s">
        <v>1677</v>
      </c>
      <c r="F122" s="110">
        <v>0</v>
      </c>
      <c r="G122" s="1084">
        <v>25000</v>
      </c>
      <c r="H122" s="110">
        <v>0</v>
      </c>
      <c r="I122" s="110">
        <v>0</v>
      </c>
      <c r="J122" s="110">
        <v>0</v>
      </c>
      <c r="K122" s="1085">
        <f t="shared" si="21"/>
        <v>25000</v>
      </c>
      <c r="L122" s="663">
        <v>4</v>
      </c>
      <c r="M122" s="663">
        <v>2</v>
      </c>
      <c r="N122" s="663">
        <v>20</v>
      </c>
      <c r="O122" s="663">
        <v>26</v>
      </c>
      <c r="P122" s="1087" t="s">
        <v>1678</v>
      </c>
      <c r="Q122" s="1087" t="s">
        <v>1679</v>
      </c>
      <c r="R122" s="663" t="s">
        <v>1680</v>
      </c>
      <c r="S122" s="663" t="s">
        <v>1681</v>
      </c>
      <c r="T122" s="663" t="s">
        <v>1682</v>
      </c>
      <c r="U122" s="663">
        <v>10</v>
      </c>
      <c r="V122" s="663">
        <v>10.1</v>
      </c>
      <c r="W122" s="663" t="s">
        <v>286</v>
      </c>
      <c r="X122" s="1045" t="s">
        <v>1639</v>
      </c>
      <c r="Y122" s="105" t="s">
        <v>1640</v>
      </c>
      <c r="Z122" s="219"/>
      <c r="AA122" s="219"/>
      <c r="AB122" s="219"/>
      <c r="AC122" s="219"/>
      <c r="AD122" s="219"/>
      <c r="AE122" s="219"/>
      <c r="AF122" s="219"/>
      <c r="AG122" s="219"/>
    </row>
    <row r="123" spans="1:33" s="220" customFormat="1" ht="157.5" customHeight="1">
      <c r="A123" s="1041"/>
      <c r="B123" s="1042"/>
      <c r="C123" s="1058"/>
      <c r="D123" s="1083"/>
      <c r="E123" s="1060" t="s">
        <v>1683</v>
      </c>
      <c r="F123" s="110">
        <v>0</v>
      </c>
      <c r="G123" s="1084">
        <v>7600</v>
      </c>
      <c r="H123" s="110">
        <v>0</v>
      </c>
      <c r="I123" s="110">
        <v>0</v>
      </c>
      <c r="J123" s="110">
        <v>0</v>
      </c>
      <c r="K123" s="1085">
        <f t="shared" si="21"/>
        <v>7600</v>
      </c>
      <c r="L123" s="663">
        <v>4</v>
      </c>
      <c r="M123" s="663">
        <v>2</v>
      </c>
      <c r="N123" s="663">
        <v>20</v>
      </c>
      <c r="O123" s="663">
        <v>26</v>
      </c>
      <c r="P123" s="1086" t="s">
        <v>1684</v>
      </c>
      <c r="Q123" s="1087" t="s">
        <v>1685</v>
      </c>
      <c r="R123" s="663" t="s">
        <v>1686</v>
      </c>
      <c r="S123" s="106" t="s">
        <v>1637</v>
      </c>
      <c r="T123" s="656" t="s">
        <v>1638</v>
      </c>
      <c r="U123" s="663">
        <v>10</v>
      </c>
      <c r="V123" s="663">
        <v>10.1</v>
      </c>
      <c r="W123" s="663" t="s">
        <v>286</v>
      </c>
      <c r="X123" s="1045" t="s">
        <v>1639</v>
      </c>
      <c r="Y123" s="105" t="s">
        <v>1640</v>
      </c>
      <c r="Z123" s="219"/>
      <c r="AA123" s="219"/>
      <c r="AB123" s="219"/>
      <c r="AC123" s="219"/>
      <c r="AD123" s="219"/>
      <c r="AE123" s="219"/>
      <c r="AF123" s="219"/>
      <c r="AG123" s="219"/>
    </row>
    <row r="124" spans="1:33" s="211" customFormat="1" ht="69.75" customHeight="1">
      <c r="A124" s="55"/>
      <c r="B124" s="56"/>
      <c r="C124" s="582">
        <v>40</v>
      </c>
      <c r="D124" s="628">
        <v>4</v>
      </c>
      <c r="E124" s="531" t="s">
        <v>1784</v>
      </c>
      <c r="F124" s="110">
        <v>0</v>
      </c>
      <c r="G124" s="1830">
        <v>120000</v>
      </c>
      <c r="H124" s="110">
        <v>0</v>
      </c>
      <c r="I124" s="110">
        <v>0</v>
      </c>
      <c r="J124" s="110">
        <v>0</v>
      </c>
      <c r="K124" s="1584">
        <f t="shared" si="21"/>
        <v>120000</v>
      </c>
      <c r="L124" s="110">
        <v>0</v>
      </c>
      <c r="M124" s="110">
        <v>0</v>
      </c>
      <c r="N124" s="74">
        <v>160</v>
      </c>
      <c r="O124" s="74">
        <v>160</v>
      </c>
      <c r="P124" s="66"/>
      <c r="Q124" s="66"/>
      <c r="R124" s="1831" t="s">
        <v>3761</v>
      </c>
      <c r="S124" s="57" t="s">
        <v>1785</v>
      </c>
      <c r="T124" s="65" t="s">
        <v>1786</v>
      </c>
      <c r="U124" s="65">
        <v>10</v>
      </c>
      <c r="V124" s="65">
        <v>10.1</v>
      </c>
      <c r="W124" s="65" t="s">
        <v>286</v>
      </c>
      <c r="X124" s="74" t="s">
        <v>1639</v>
      </c>
      <c r="Y124" s="66" t="s">
        <v>1747</v>
      </c>
      <c r="Z124" s="210"/>
      <c r="AA124" s="210"/>
      <c r="AB124" s="210"/>
      <c r="AC124" s="210"/>
      <c r="AD124" s="210"/>
      <c r="AE124" s="210"/>
      <c r="AF124" s="210"/>
      <c r="AG124" s="210"/>
    </row>
    <row r="125" spans="1:33" s="220" customFormat="1" ht="267.75" customHeight="1">
      <c r="A125" s="1163"/>
      <c r="B125" s="1666"/>
      <c r="C125" s="1667"/>
      <c r="D125" s="1668"/>
      <c r="E125" s="1669" t="s">
        <v>2741</v>
      </c>
      <c r="F125" s="108">
        <v>0</v>
      </c>
      <c r="G125" s="1670"/>
      <c r="H125" s="108">
        <v>0</v>
      </c>
      <c r="I125" s="108">
        <v>0</v>
      </c>
      <c r="J125" s="108">
        <v>0</v>
      </c>
      <c r="K125" s="1442">
        <f t="shared" si="21"/>
        <v>0</v>
      </c>
      <c r="L125" s="1671">
        <v>25</v>
      </c>
      <c r="M125" s="1671">
        <v>5</v>
      </c>
      <c r="N125" s="1671">
        <v>30</v>
      </c>
      <c r="O125" s="1671">
        <v>60</v>
      </c>
      <c r="P125" s="1672" t="s">
        <v>3584</v>
      </c>
      <c r="Q125" s="1672" t="s">
        <v>3586</v>
      </c>
      <c r="R125" s="1673" t="s">
        <v>1648</v>
      </c>
      <c r="S125" s="1447"/>
      <c r="T125" s="1447"/>
      <c r="U125" s="1447"/>
      <c r="V125" s="1447"/>
      <c r="W125" s="1447"/>
      <c r="X125" s="1674" t="s">
        <v>1639</v>
      </c>
      <c r="Y125" s="1317" t="s">
        <v>1747</v>
      </c>
      <c r="Z125" s="1675"/>
      <c r="AA125" s="219"/>
      <c r="AB125" s="219"/>
      <c r="AC125" s="219"/>
      <c r="AD125" s="219"/>
      <c r="AE125" s="219"/>
      <c r="AF125" s="219"/>
      <c r="AG125" s="219"/>
    </row>
    <row r="126" spans="1:33" s="220" customFormat="1" ht="115.5" customHeight="1">
      <c r="A126" s="1651"/>
      <c r="B126" s="1652"/>
      <c r="C126" s="1663"/>
      <c r="D126" s="1653"/>
      <c r="E126" s="1654"/>
      <c r="F126" s="1655"/>
      <c r="G126" s="1656"/>
      <c r="H126" s="1655"/>
      <c r="I126" s="1655"/>
      <c r="J126" s="1655"/>
      <c r="K126" s="1657"/>
      <c r="L126" s="1589"/>
      <c r="M126" s="1589"/>
      <c r="N126" s="1589"/>
      <c r="O126" s="1589"/>
      <c r="P126" s="1664" t="s">
        <v>3583</v>
      </c>
      <c r="Q126" s="1664" t="s">
        <v>3585</v>
      </c>
      <c r="R126" s="1665"/>
      <c r="S126" s="1659"/>
      <c r="T126" s="1659"/>
      <c r="U126" s="1659"/>
      <c r="V126" s="1659"/>
      <c r="W126" s="1659"/>
      <c r="X126" s="1660"/>
      <c r="Y126" s="1661"/>
      <c r="Z126" s="1676"/>
      <c r="AA126" s="219"/>
      <c r="AB126" s="219"/>
      <c r="AC126" s="219"/>
      <c r="AD126" s="219"/>
      <c r="AE126" s="219"/>
      <c r="AF126" s="219"/>
      <c r="AG126" s="219"/>
    </row>
    <row r="127" spans="1:33" s="220" customFormat="1" ht="227.25" customHeight="1">
      <c r="A127" s="1934"/>
      <c r="B127" s="1935"/>
      <c r="C127" s="1936"/>
      <c r="D127" s="1937"/>
      <c r="E127" s="1938"/>
      <c r="F127" s="1939"/>
      <c r="G127" s="1940"/>
      <c r="H127" s="1939"/>
      <c r="I127" s="1939"/>
      <c r="J127" s="1939"/>
      <c r="K127" s="1941"/>
      <c r="L127" s="1942"/>
      <c r="M127" s="1942"/>
      <c r="N127" s="1942"/>
      <c r="O127" s="1942"/>
      <c r="P127" s="1949" t="s">
        <v>3772</v>
      </c>
      <c r="Q127" s="1949" t="s">
        <v>3587</v>
      </c>
      <c r="R127" s="1950"/>
      <c r="S127" s="1944"/>
      <c r="T127" s="1944"/>
      <c r="U127" s="1944"/>
      <c r="V127" s="1944"/>
      <c r="W127" s="1944"/>
      <c r="X127" s="1945"/>
      <c r="Y127" s="1946"/>
      <c r="Z127" s="219"/>
      <c r="AA127" s="219"/>
      <c r="AB127" s="219"/>
      <c r="AC127" s="219"/>
      <c r="AD127" s="219"/>
      <c r="AE127" s="219"/>
      <c r="AF127" s="219"/>
      <c r="AG127" s="219"/>
    </row>
    <row r="128" spans="1:33" s="220" customFormat="1" ht="251.25" customHeight="1">
      <c r="A128" s="1651"/>
      <c r="B128" s="1652"/>
      <c r="C128" s="1663"/>
      <c r="D128" s="1653"/>
      <c r="E128" s="1654" t="s">
        <v>2742</v>
      </c>
      <c r="F128" s="1655">
        <v>0</v>
      </c>
      <c r="G128" s="1656"/>
      <c r="H128" s="1655">
        <v>0</v>
      </c>
      <c r="I128" s="1655">
        <v>0</v>
      </c>
      <c r="J128" s="1655">
        <v>0</v>
      </c>
      <c r="K128" s="1657">
        <f t="shared" si="21"/>
        <v>0</v>
      </c>
      <c r="L128" s="1589">
        <v>25</v>
      </c>
      <c r="M128" s="1589">
        <v>5</v>
      </c>
      <c r="N128" s="1589">
        <v>30</v>
      </c>
      <c r="O128" s="1589">
        <v>60</v>
      </c>
      <c r="P128" s="1658" t="s">
        <v>3584</v>
      </c>
      <c r="Q128" s="1658" t="s">
        <v>3589</v>
      </c>
      <c r="R128" s="1665" t="s">
        <v>1705</v>
      </c>
      <c r="S128" s="1659"/>
      <c r="T128" s="1659"/>
      <c r="U128" s="1659"/>
      <c r="V128" s="1659"/>
      <c r="W128" s="1659"/>
      <c r="X128" s="1660" t="s">
        <v>1639</v>
      </c>
      <c r="Y128" s="1661" t="s">
        <v>1747</v>
      </c>
      <c r="Z128" s="219"/>
      <c r="AA128" s="219"/>
      <c r="AB128" s="219"/>
      <c r="AC128" s="219"/>
      <c r="AD128" s="219"/>
      <c r="AE128" s="219"/>
      <c r="AF128" s="219"/>
      <c r="AG128" s="219"/>
    </row>
    <row r="129" spans="1:33" s="220" customFormat="1" ht="114" customHeight="1">
      <c r="A129" s="1651"/>
      <c r="B129" s="1652"/>
      <c r="C129" s="1663"/>
      <c r="D129" s="1653"/>
      <c r="E129" s="1654"/>
      <c r="F129" s="1655"/>
      <c r="G129" s="1656"/>
      <c r="H129" s="1655"/>
      <c r="I129" s="1655"/>
      <c r="J129" s="1655"/>
      <c r="K129" s="1657"/>
      <c r="L129" s="1589"/>
      <c r="M129" s="1589"/>
      <c r="N129" s="1589"/>
      <c r="O129" s="1589"/>
      <c r="P129" s="1658" t="s">
        <v>3583</v>
      </c>
      <c r="Q129" s="1658" t="s">
        <v>3588</v>
      </c>
      <c r="R129" s="1589"/>
      <c r="S129" s="1659"/>
      <c r="T129" s="1659"/>
      <c r="U129" s="1659"/>
      <c r="V129" s="1659"/>
      <c r="W129" s="1659"/>
      <c r="X129" s="1660"/>
      <c r="Y129" s="1661"/>
      <c r="Z129" s="219"/>
      <c r="AA129" s="219"/>
      <c r="AB129" s="219"/>
      <c r="AC129" s="219"/>
      <c r="AD129" s="219"/>
      <c r="AE129" s="219"/>
      <c r="AF129" s="219"/>
      <c r="AG129" s="219"/>
    </row>
    <row r="130" spans="1:33" s="220" customFormat="1" ht="225.75" customHeight="1">
      <c r="A130" s="1934"/>
      <c r="B130" s="1935"/>
      <c r="C130" s="1936"/>
      <c r="D130" s="1937"/>
      <c r="E130" s="1938"/>
      <c r="F130" s="1939"/>
      <c r="G130" s="1940"/>
      <c r="H130" s="1939"/>
      <c r="I130" s="1939"/>
      <c r="J130" s="1939"/>
      <c r="K130" s="1941"/>
      <c r="L130" s="1942"/>
      <c r="M130" s="1942"/>
      <c r="N130" s="1942"/>
      <c r="O130" s="1942"/>
      <c r="P130" s="1943" t="s">
        <v>3763</v>
      </c>
      <c r="Q130" s="1943" t="s">
        <v>3587</v>
      </c>
      <c r="R130" s="1942"/>
      <c r="S130" s="1944"/>
      <c r="T130" s="1944"/>
      <c r="U130" s="1944"/>
      <c r="V130" s="1944"/>
      <c r="W130" s="1944"/>
      <c r="X130" s="1945"/>
      <c r="Y130" s="1946"/>
      <c r="Z130" s="219"/>
      <c r="AA130" s="219"/>
      <c r="AB130" s="219"/>
      <c r="AC130" s="219"/>
      <c r="AD130" s="219"/>
      <c r="AE130" s="219"/>
      <c r="AF130" s="219"/>
      <c r="AG130" s="219"/>
    </row>
    <row r="131" spans="1:33" s="220" customFormat="1" ht="272.25" customHeight="1">
      <c r="A131" s="1651"/>
      <c r="B131" s="1652"/>
      <c r="C131" s="1663"/>
      <c r="D131" s="1653"/>
      <c r="E131" s="1654" t="s">
        <v>2743</v>
      </c>
      <c r="F131" s="1655">
        <v>0</v>
      </c>
      <c r="G131" s="1656"/>
      <c r="H131" s="1655">
        <v>0</v>
      </c>
      <c r="I131" s="1655">
        <v>0</v>
      </c>
      <c r="J131" s="1655">
        <v>0</v>
      </c>
      <c r="K131" s="1657">
        <f t="shared" si="21"/>
        <v>0</v>
      </c>
      <c r="L131" s="1589">
        <v>25</v>
      </c>
      <c r="M131" s="1589">
        <v>5</v>
      </c>
      <c r="N131" s="1589">
        <v>30</v>
      </c>
      <c r="O131" s="1589">
        <v>60</v>
      </c>
      <c r="P131" s="1658" t="s">
        <v>3578</v>
      </c>
      <c r="Q131" s="1658" t="s">
        <v>3580</v>
      </c>
      <c r="R131" s="1665" t="s">
        <v>1717</v>
      </c>
      <c r="S131" s="1659"/>
      <c r="T131" s="1659"/>
      <c r="U131" s="1659"/>
      <c r="V131" s="1659"/>
      <c r="W131" s="1659"/>
      <c r="X131" s="1660" t="s">
        <v>1639</v>
      </c>
      <c r="Y131" s="1661" t="s">
        <v>1747</v>
      </c>
      <c r="Z131" s="219"/>
      <c r="AA131" s="219"/>
      <c r="AB131" s="219"/>
      <c r="AC131" s="219"/>
      <c r="AD131" s="219"/>
      <c r="AE131" s="219"/>
      <c r="AF131" s="219"/>
      <c r="AG131" s="219"/>
    </row>
    <row r="132" spans="1:33" s="220" customFormat="1" ht="294" customHeight="1">
      <c r="A132" s="1951"/>
      <c r="B132" s="1914"/>
      <c r="C132" s="1952"/>
      <c r="D132" s="1953"/>
      <c r="E132" s="1954"/>
      <c r="F132" s="1102"/>
      <c r="G132" s="1955"/>
      <c r="H132" s="1102"/>
      <c r="I132" s="1102"/>
      <c r="J132" s="1102"/>
      <c r="K132" s="1956"/>
      <c r="L132" s="1586"/>
      <c r="M132" s="1586"/>
      <c r="N132" s="1586"/>
      <c r="O132" s="1586"/>
      <c r="P132" s="1957" t="s">
        <v>3579</v>
      </c>
      <c r="Q132" s="1957" t="s">
        <v>3581</v>
      </c>
      <c r="R132" s="1586"/>
      <c r="S132" s="1918"/>
      <c r="T132" s="1918"/>
      <c r="U132" s="1918"/>
      <c r="V132" s="1918"/>
      <c r="W132" s="1918"/>
      <c r="X132" s="1958"/>
      <c r="Y132" s="1959"/>
      <c r="Z132" s="219"/>
      <c r="AA132" s="219"/>
      <c r="AB132" s="219"/>
      <c r="AC132" s="219"/>
      <c r="AD132" s="219"/>
      <c r="AE132" s="219"/>
      <c r="AF132" s="219"/>
      <c r="AG132" s="219"/>
    </row>
    <row r="133" spans="1:33" s="211" customFormat="1" ht="142.5" customHeight="1">
      <c r="A133" s="58"/>
      <c r="B133" s="247"/>
      <c r="C133" s="591">
        <v>41</v>
      </c>
      <c r="D133" s="1618">
        <v>1</v>
      </c>
      <c r="E133" s="792" t="s">
        <v>2132</v>
      </c>
      <c r="F133" s="1102">
        <v>0</v>
      </c>
      <c r="G133" s="1110">
        <v>40000</v>
      </c>
      <c r="H133" s="1102">
        <v>0</v>
      </c>
      <c r="I133" s="1102">
        <v>0</v>
      </c>
      <c r="J133" s="1102">
        <v>0</v>
      </c>
      <c r="K133" s="315">
        <v>40000</v>
      </c>
      <c r="L133" s="1577">
        <v>8</v>
      </c>
      <c r="M133" s="1577">
        <v>2</v>
      </c>
      <c r="N133" s="1577">
        <v>40</v>
      </c>
      <c r="O133" s="1577">
        <v>50</v>
      </c>
      <c r="P133" s="51" t="s">
        <v>2133</v>
      </c>
      <c r="Q133" s="51" t="s">
        <v>2134</v>
      </c>
      <c r="R133" s="1798" t="s">
        <v>2135</v>
      </c>
      <c r="S133" s="1796" t="s">
        <v>2103</v>
      </c>
      <c r="T133" s="1801" t="s">
        <v>2104</v>
      </c>
      <c r="U133" s="1798">
        <v>10</v>
      </c>
      <c r="V133" s="1798">
        <v>10.1</v>
      </c>
      <c r="W133" s="1798" t="s">
        <v>286</v>
      </c>
      <c r="X133" s="316" t="s">
        <v>1639</v>
      </c>
      <c r="Y133" s="51" t="s">
        <v>2097</v>
      </c>
      <c r="Z133" s="210"/>
      <c r="AA133" s="210"/>
      <c r="AB133" s="210"/>
      <c r="AC133" s="210"/>
      <c r="AD133" s="210"/>
      <c r="AE133" s="210"/>
      <c r="AF133" s="210"/>
      <c r="AG133" s="210"/>
    </row>
    <row r="134" spans="1:33" s="211" customFormat="1" ht="93" customHeight="1">
      <c r="A134" s="1033"/>
      <c r="B134" s="1034"/>
      <c r="C134" s="777">
        <v>42</v>
      </c>
      <c r="D134" s="1947">
        <v>2</v>
      </c>
      <c r="E134" s="1948" t="s">
        <v>2136</v>
      </c>
      <c r="F134" s="923">
        <v>0</v>
      </c>
      <c r="G134" s="928">
        <v>20000</v>
      </c>
      <c r="H134" s="923">
        <v>0</v>
      </c>
      <c r="I134" s="923">
        <v>0</v>
      </c>
      <c r="J134" s="923">
        <v>0</v>
      </c>
      <c r="K134" s="1006">
        <v>20000</v>
      </c>
      <c r="L134" s="922">
        <v>10</v>
      </c>
      <c r="M134" s="922">
        <v>8</v>
      </c>
      <c r="N134" s="922">
        <v>50</v>
      </c>
      <c r="O134" s="922">
        <v>68</v>
      </c>
      <c r="P134" s="920" t="s">
        <v>240</v>
      </c>
      <c r="Q134" s="920" t="s">
        <v>3366</v>
      </c>
      <c r="R134" s="922" t="s">
        <v>2135</v>
      </c>
      <c r="S134" s="861" t="s">
        <v>2137</v>
      </c>
      <c r="T134" s="1293" t="s">
        <v>2138</v>
      </c>
      <c r="U134" s="922">
        <v>10</v>
      </c>
      <c r="V134" s="922">
        <v>10.1</v>
      </c>
      <c r="W134" s="922" t="s">
        <v>286</v>
      </c>
      <c r="X134" s="918" t="s">
        <v>1639</v>
      </c>
      <c r="Y134" s="920" t="s">
        <v>2097</v>
      </c>
      <c r="Z134" s="210"/>
      <c r="AA134" s="210"/>
      <c r="AB134" s="210"/>
      <c r="AC134" s="210"/>
      <c r="AD134" s="210"/>
      <c r="AE134" s="210"/>
      <c r="AF134" s="210"/>
      <c r="AG134" s="210"/>
    </row>
    <row r="135" spans="1:33" s="211" customFormat="1" ht="93" customHeight="1">
      <c r="A135" s="58"/>
      <c r="B135" s="247"/>
      <c r="C135" s="591">
        <v>43</v>
      </c>
      <c r="D135" s="1618">
        <v>3</v>
      </c>
      <c r="E135" s="792" t="s">
        <v>2139</v>
      </c>
      <c r="F135" s="1102">
        <v>0</v>
      </c>
      <c r="G135" s="1110">
        <v>20000</v>
      </c>
      <c r="H135" s="1102">
        <v>0</v>
      </c>
      <c r="I135" s="1102">
        <v>0</v>
      </c>
      <c r="J135" s="1102">
        <v>0</v>
      </c>
      <c r="K135" s="315">
        <v>20000</v>
      </c>
      <c r="L135" s="1880">
        <v>13</v>
      </c>
      <c r="M135" s="1880">
        <v>2</v>
      </c>
      <c r="N135" s="1880">
        <v>30</v>
      </c>
      <c r="O135" s="1880">
        <v>45</v>
      </c>
      <c r="P135" s="51" t="s">
        <v>240</v>
      </c>
      <c r="Q135" s="51" t="s">
        <v>3366</v>
      </c>
      <c r="R135" s="1880" t="s">
        <v>2140</v>
      </c>
      <c r="S135" s="1879" t="s">
        <v>2106</v>
      </c>
      <c r="T135" s="1876" t="s">
        <v>2107</v>
      </c>
      <c r="U135" s="1880">
        <v>10</v>
      </c>
      <c r="V135" s="1880">
        <v>10.1</v>
      </c>
      <c r="W135" s="1880" t="s">
        <v>286</v>
      </c>
      <c r="X135" s="316" t="s">
        <v>1639</v>
      </c>
      <c r="Y135" s="51" t="s">
        <v>2097</v>
      </c>
      <c r="Z135" s="210"/>
      <c r="AA135" s="210"/>
      <c r="AB135" s="210"/>
      <c r="AC135" s="210"/>
      <c r="AD135" s="210"/>
      <c r="AE135" s="210"/>
      <c r="AF135" s="210"/>
      <c r="AG135" s="210"/>
    </row>
    <row r="136" spans="1:33" s="211" customFormat="1" ht="93" customHeight="1">
      <c r="A136" s="55"/>
      <c r="B136" s="56"/>
      <c r="C136" s="582">
        <v>44</v>
      </c>
      <c r="D136" s="521">
        <v>4</v>
      </c>
      <c r="E136" s="510" t="s">
        <v>2141</v>
      </c>
      <c r="F136" s="110">
        <v>0</v>
      </c>
      <c r="G136" s="63">
        <v>35000</v>
      </c>
      <c r="H136" s="110">
        <v>0</v>
      </c>
      <c r="I136" s="110">
        <v>0</v>
      </c>
      <c r="J136" s="110">
        <v>0</v>
      </c>
      <c r="K136" s="47">
        <v>35000</v>
      </c>
      <c r="L136" s="40">
        <v>8</v>
      </c>
      <c r="M136" s="40">
        <v>6</v>
      </c>
      <c r="N136" s="40">
        <v>40</v>
      </c>
      <c r="O136" s="40">
        <v>54</v>
      </c>
      <c r="P136" s="49" t="s">
        <v>240</v>
      </c>
      <c r="Q136" s="49" t="s">
        <v>3366</v>
      </c>
      <c r="R136" s="40" t="s">
        <v>2142</v>
      </c>
      <c r="S136" s="702" t="s">
        <v>2143</v>
      </c>
      <c r="T136" s="1089" t="s">
        <v>2144</v>
      </c>
      <c r="U136" s="40">
        <v>10</v>
      </c>
      <c r="V136" s="40">
        <v>10.1</v>
      </c>
      <c r="W136" s="40" t="s">
        <v>286</v>
      </c>
      <c r="X136" s="48" t="s">
        <v>1639</v>
      </c>
      <c r="Y136" s="49" t="s">
        <v>2097</v>
      </c>
      <c r="Z136" s="210"/>
      <c r="AA136" s="210"/>
      <c r="AB136" s="210"/>
      <c r="AC136" s="210"/>
      <c r="AD136" s="210"/>
      <c r="AE136" s="210"/>
      <c r="AF136" s="210"/>
      <c r="AG136" s="210"/>
    </row>
    <row r="137" spans="1:33" s="211" customFormat="1" ht="46.5" customHeight="1">
      <c r="A137" s="55"/>
      <c r="B137" s="56"/>
      <c r="C137" s="582">
        <v>45</v>
      </c>
      <c r="D137" s="521">
        <v>5</v>
      </c>
      <c r="E137" s="510" t="s">
        <v>2222</v>
      </c>
      <c r="F137" s="110">
        <v>0</v>
      </c>
      <c r="G137" s="109">
        <f>SUM(G138:G140)</f>
        <v>132000</v>
      </c>
      <c r="H137" s="110">
        <v>0</v>
      </c>
      <c r="I137" s="110">
        <v>0</v>
      </c>
      <c r="J137" s="110">
        <v>0</v>
      </c>
      <c r="K137" s="47">
        <f t="shared" ref="K137" si="23">SUM(F137,G137,H137,I137,J137)</f>
        <v>132000</v>
      </c>
      <c r="L137" s="40"/>
      <c r="M137" s="40"/>
      <c r="N137" s="40"/>
      <c r="O137" s="40"/>
      <c r="P137" s="49"/>
      <c r="Q137" s="49"/>
      <c r="R137" s="40"/>
      <c r="S137" s="702"/>
      <c r="T137" s="40"/>
      <c r="U137" s="40">
        <v>10</v>
      </c>
      <c r="V137" s="40">
        <v>10.1</v>
      </c>
      <c r="W137" s="40" t="s">
        <v>286</v>
      </c>
      <c r="X137" s="48" t="s">
        <v>1639</v>
      </c>
      <c r="Y137" s="49" t="s">
        <v>2097</v>
      </c>
      <c r="Z137" s="210"/>
      <c r="AA137" s="210"/>
      <c r="AB137" s="210"/>
      <c r="AC137" s="210"/>
      <c r="AD137" s="210"/>
      <c r="AE137" s="210"/>
      <c r="AF137" s="210"/>
      <c r="AG137" s="210"/>
    </row>
    <row r="138" spans="1:33" s="220" customFormat="1" ht="99.75" customHeight="1">
      <c r="A138" s="1041"/>
      <c r="B138" s="1042"/>
      <c r="C138" s="1058"/>
      <c r="D138" s="1072"/>
      <c r="E138" s="1060" t="s">
        <v>2145</v>
      </c>
      <c r="F138" s="110">
        <v>0</v>
      </c>
      <c r="G138" s="1073">
        <v>30000</v>
      </c>
      <c r="H138" s="110">
        <v>0</v>
      </c>
      <c r="I138" s="110">
        <v>0</v>
      </c>
      <c r="J138" s="110">
        <v>0</v>
      </c>
      <c r="K138" s="1090">
        <v>30000</v>
      </c>
      <c r="L138" s="656">
        <v>5</v>
      </c>
      <c r="M138" s="656">
        <v>5</v>
      </c>
      <c r="N138" s="656">
        <v>20</v>
      </c>
      <c r="O138" s="656">
        <v>30</v>
      </c>
      <c r="P138" s="77" t="s">
        <v>240</v>
      </c>
      <c r="Q138" s="77" t="s">
        <v>220</v>
      </c>
      <c r="R138" s="656" t="s">
        <v>2135</v>
      </c>
      <c r="S138" s="78" t="s">
        <v>2116</v>
      </c>
      <c r="T138" s="1091" t="s">
        <v>2117</v>
      </c>
      <c r="U138" s="656">
        <v>10</v>
      </c>
      <c r="V138" s="656">
        <v>10.1</v>
      </c>
      <c r="W138" s="656" t="s">
        <v>286</v>
      </c>
      <c r="X138" s="664" t="s">
        <v>1639</v>
      </c>
      <c r="Y138" s="77" t="s">
        <v>2097</v>
      </c>
      <c r="Z138" s="219"/>
      <c r="AA138" s="219"/>
      <c r="AB138" s="219"/>
      <c r="AC138" s="219"/>
      <c r="AD138" s="219"/>
      <c r="AE138" s="219"/>
      <c r="AF138" s="219"/>
      <c r="AG138" s="219"/>
    </row>
    <row r="139" spans="1:33" s="220" customFormat="1" ht="90" customHeight="1">
      <c r="A139" s="1041"/>
      <c r="B139" s="1042"/>
      <c r="C139" s="1058"/>
      <c r="D139" s="1072"/>
      <c r="E139" s="1060" t="s">
        <v>2146</v>
      </c>
      <c r="F139" s="110">
        <v>0</v>
      </c>
      <c r="G139" s="1073">
        <v>52000</v>
      </c>
      <c r="H139" s="110">
        <v>0</v>
      </c>
      <c r="I139" s="110">
        <v>0</v>
      </c>
      <c r="J139" s="110">
        <v>0</v>
      </c>
      <c r="K139" s="1090">
        <v>52000</v>
      </c>
      <c r="L139" s="656">
        <v>5</v>
      </c>
      <c r="M139" s="656">
        <v>5</v>
      </c>
      <c r="N139" s="656">
        <v>20</v>
      </c>
      <c r="O139" s="656">
        <v>30</v>
      </c>
      <c r="P139" s="77" t="s">
        <v>240</v>
      </c>
      <c r="Q139" s="77" t="s">
        <v>220</v>
      </c>
      <c r="R139" s="656" t="s">
        <v>2147</v>
      </c>
      <c r="S139" s="78" t="s">
        <v>2148</v>
      </c>
      <c r="T139" s="1091" t="s">
        <v>2149</v>
      </c>
      <c r="U139" s="656">
        <v>10</v>
      </c>
      <c r="V139" s="656">
        <v>10.1</v>
      </c>
      <c r="W139" s="656" t="s">
        <v>286</v>
      </c>
      <c r="X139" s="664" t="s">
        <v>1639</v>
      </c>
      <c r="Y139" s="77" t="s">
        <v>2097</v>
      </c>
      <c r="Z139" s="219"/>
      <c r="AA139" s="219"/>
      <c r="AB139" s="219"/>
      <c r="AC139" s="219"/>
      <c r="AD139" s="219"/>
      <c r="AE139" s="219"/>
      <c r="AF139" s="219"/>
      <c r="AG139" s="219"/>
    </row>
    <row r="140" spans="1:33" s="220" customFormat="1" ht="90" customHeight="1">
      <c r="A140" s="1041"/>
      <c r="B140" s="1042"/>
      <c r="C140" s="1058"/>
      <c r="D140" s="1072"/>
      <c r="E140" s="1060" t="s">
        <v>2150</v>
      </c>
      <c r="F140" s="110">
        <v>0</v>
      </c>
      <c r="G140" s="103">
        <v>50000</v>
      </c>
      <c r="H140" s="110">
        <v>0</v>
      </c>
      <c r="I140" s="110">
        <v>0</v>
      </c>
      <c r="J140" s="110">
        <v>0</v>
      </c>
      <c r="K140" s="1090">
        <v>50000</v>
      </c>
      <c r="L140" s="656">
        <v>5</v>
      </c>
      <c r="M140" s="656">
        <v>5</v>
      </c>
      <c r="N140" s="656">
        <v>40</v>
      </c>
      <c r="O140" s="656">
        <v>50</v>
      </c>
      <c r="P140" s="77" t="s">
        <v>240</v>
      </c>
      <c r="Q140" s="77" t="s">
        <v>220</v>
      </c>
      <c r="R140" s="656" t="s">
        <v>2151</v>
      </c>
      <c r="S140" s="78" t="s">
        <v>2152</v>
      </c>
      <c r="T140" s="1091" t="s">
        <v>2153</v>
      </c>
      <c r="U140" s="57">
        <v>10</v>
      </c>
      <c r="V140" s="65">
        <v>10.1</v>
      </c>
      <c r="W140" s="65" t="s">
        <v>286</v>
      </c>
      <c r="X140" s="664" t="s">
        <v>1639</v>
      </c>
      <c r="Y140" s="77" t="s">
        <v>2097</v>
      </c>
      <c r="Z140" s="219"/>
      <c r="AA140" s="219"/>
      <c r="AB140" s="219"/>
      <c r="AC140" s="219"/>
      <c r="AD140" s="219"/>
      <c r="AE140" s="219"/>
      <c r="AF140" s="219"/>
      <c r="AG140" s="219"/>
    </row>
    <row r="141" spans="1:33" s="213" customFormat="1" ht="93" customHeight="1">
      <c r="A141" s="55"/>
      <c r="B141" s="56"/>
      <c r="C141" s="766">
        <v>46</v>
      </c>
      <c r="D141" s="492">
        <v>1</v>
      </c>
      <c r="E141" s="389" t="s">
        <v>2207</v>
      </c>
      <c r="F141" s="63">
        <v>0</v>
      </c>
      <c r="G141" s="1213">
        <v>80000</v>
      </c>
      <c r="H141" s="63">
        <v>0</v>
      </c>
      <c r="I141" s="63">
        <v>0</v>
      </c>
      <c r="J141" s="63">
        <v>0</v>
      </c>
      <c r="K141" s="47">
        <v>80000</v>
      </c>
      <c r="L141" s="63">
        <v>0</v>
      </c>
      <c r="M141" s="63">
        <v>0</v>
      </c>
      <c r="N141" s="431">
        <v>30</v>
      </c>
      <c r="O141" s="431">
        <v>30</v>
      </c>
      <c r="P141" s="49" t="s">
        <v>240</v>
      </c>
      <c r="Q141" s="49" t="s">
        <v>220</v>
      </c>
      <c r="R141" s="40" t="s">
        <v>2140</v>
      </c>
      <c r="S141" s="416" t="s">
        <v>2208</v>
      </c>
      <c r="T141" s="1089" t="s">
        <v>2209</v>
      </c>
      <c r="U141" s="57">
        <v>10</v>
      </c>
      <c r="V141" s="65">
        <v>10.1</v>
      </c>
      <c r="W141" s="65" t="s">
        <v>286</v>
      </c>
      <c r="X141" s="40" t="s">
        <v>1879</v>
      </c>
      <c r="Y141" s="416" t="s">
        <v>2097</v>
      </c>
      <c r="Z141" s="212"/>
      <c r="AA141" s="212"/>
      <c r="AB141" s="212"/>
      <c r="AC141" s="212"/>
      <c r="AD141" s="212"/>
      <c r="AE141" s="212"/>
      <c r="AF141" s="212"/>
      <c r="AG141" s="212"/>
    </row>
    <row r="142" spans="1:33" s="211" customFormat="1" ht="93" customHeight="1">
      <c r="A142" s="55"/>
      <c r="B142" s="56"/>
      <c r="C142" s="766">
        <v>47</v>
      </c>
      <c r="D142" s="492">
        <v>2</v>
      </c>
      <c r="E142" s="389" t="s">
        <v>2210</v>
      </c>
      <c r="F142" s="63">
        <v>0</v>
      </c>
      <c r="G142" s="1213">
        <v>80000</v>
      </c>
      <c r="H142" s="63">
        <v>0</v>
      </c>
      <c r="I142" s="63">
        <v>0</v>
      </c>
      <c r="J142" s="63">
        <v>0</v>
      </c>
      <c r="K142" s="47">
        <v>80000</v>
      </c>
      <c r="L142" s="63">
        <v>0</v>
      </c>
      <c r="M142" s="63">
        <v>0</v>
      </c>
      <c r="N142" s="431">
        <v>30</v>
      </c>
      <c r="O142" s="431">
        <v>30</v>
      </c>
      <c r="P142" s="49" t="s">
        <v>240</v>
      </c>
      <c r="Q142" s="49" t="s">
        <v>220</v>
      </c>
      <c r="R142" s="40" t="s">
        <v>2140</v>
      </c>
      <c r="S142" s="416" t="s">
        <v>2208</v>
      </c>
      <c r="T142" s="1089" t="s">
        <v>2209</v>
      </c>
      <c r="U142" s="57">
        <v>10</v>
      </c>
      <c r="V142" s="65">
        <v>10.1</v>
      </c>
      <c r="W142" s="65" t="s">
        <v>286</v>
      </c>
      <c r="X142" s="40" t="s">
        <v>1879</v>
      </c>
      <c r="Y142" s="416" t="s">
        <v>2097</v>
      </c>
      <c r="Z142" s="210"/>
      <c r="AA142" s="210"/>
      <c r="AB142" s="210"/>
      <c r="AC142" s="210"/>
      <c r="AD142" s="210"/>
      <c r="AE142" s="210"/>
      <c r="AF142" s="210"/>
      <c r="AG142" s="210"/>
    </row>
    <row r="143" spans="1:33" s="211" customFormat="1" ht="93" customHeight="1">
      <c r="A143" s="55"/>
      <c r="B143" s="56"/>
      <c r="C143" s="766">
        <v>48</v>
      </c>
      <c r="D143" s="492">
        <v>3</v>
      </c>
      <c r="E143" s="389" t="s">
        <v>2211</v>
      </c>
      <c r="F143" s="63">
        <v>0</v>
      </c>
      <c r="G143" s="1213">
        <v>80000</v>
      </c>
      <c r="H143" s="63">
        <v>0</v>
      </c>
      <c r="I143" s="63">
        <v>0</v>
      </c>
      <c r="J143" s="63">
        <v>0</v>
      </c>
      <c r="K143" s="47">
        <v>80000</v>
      </c>
      <c r="L143" s="431">
        <v>10</v>
      </c>
      <c r="M143" s="63">
        <v>0</v>
      </c>
      <c r="N143" s="431">
        <v>30</v>
      </c>
      <c r="O143" s="431">
        <v>40</v>
      </c>
      <c r="P143" s="49" t="s">
        <v>240</v>
      </c>
      <c r="Q143" s="49" t="s">
        <v>220</v>
      </c>
      <c r="R143" s="40" t="s">
        <v>2142</v>
      </c>
      <c r="S143" s="416" t="s">
        <v>2208</v>
      </c>
      <c r="T143" s="1089" t="s">
        <v>2209</v>
      </c>
      <c r="U143" s="57">
        <v>10</v>
      </c>
      <c r="V143" s="65">
        <v>10.1</v>
      </c>
      <c r="W143" s="65" t="s">
        <v>286</v>
      </c>
      <c r="X143" s="40" t="s">
        <v>1879</v>
      </c>
      <c r="Y143" s="416" t="s">
        <v>2097</v>
      </c>
      <c r="Z143" s="210"/>
      <c r="AA143" s="210"/>
      <c r="AB143" s="210"/>
      <c r="AC143" s="210"/>
      <c r="AD143" s="210"/>
      <c r="AE143" s="210"/>
      <c r="AF143" s="210"/>
      <c r="AG143" s="210"/>
    </row>
    <row r="144" spans="1:33" s="211" customFormat="1" ht="93" customHeight="1">
      <c r="A144" s="55"/>
      <c r="B144" s="56"/>
      <c r="C144" s="766">
        <v>49</v>
      </c>
      <c r="D144" s="492">
        <v>4</v>
      </c>
      <c r="E144" s="389" t="s">
        <v>2212</v>
      </c>
      <c r="F144" s="63">
        <v>0</v>
      </c>
      <c r="G144" s="1213">
        <v>80000</v>
      </c>
      <c r="H144" s="63">
        <v>0</v>
      </c>
      <c r="I144" s="63">
        <v>0</v>
      </c>
      <c r="J144" s="63">
        <v>0</v>
      </c>
      <c r="K144" s="47">
        <v>80000</v>
      </c>
      <c r="L144" s="63">
        <v>0</v>
      </c>
      <c r="M144" s="63">
        <v>0</v>
      </c>
      <c r="N144" s="431">
        <v>30</v>
      </c>
      <c r="O144" s="431">
        <v>30</v>
      </c>
      <c r="P144" s="49" t="s">
        <v>240</v>
      </c>
      <c r="Q144" s="49" t="s">
        <v>220</v>
      </c>
      <c r="R144" s="40" t="s">
        <v>2151</v>
      </c>
      <c r="S144" s="416" t="s">
        <v>2208</v>
      </c>
      <c r="T144" s="1089" t="s">
        <v>2209</v>
      </c>
      <c r="U144" s="57">
        <v>10</v>
      </c>
      <c r="V144" s="65">
        <v>10.1</v>
      </c>
      <c r="W144" s="65" t="s">
        <v>286</v>
      </c>
      <c r="X144" s="40" t="s">
        <v>1879</v>
      </c>
      <c r="Y144" s="416" t="s">
        <v>2097</v>
      </c>
      <c r="Z144" s="210"/>
      <c r="AA144" s="210"/>
      <c r="AB144" s="210"/>
      <c r="AC144" s="210"/>
      <c r="AD144" s="210"/>
      <c r="AE144" s="210"/>
      <c r="AF144" s="210"/>
      <c r="AG144" s="210"/>
    </row>
    <row r="145" spans="1:33" s="213" customFormat="1" ht="93" customHeight="1">
      <c r="A145" s="55"/>
      <c r="B145" s="56"/>
      <c r="C145" s="766">
        <v>50</v>
      </c>
      <c r="D145" s="492">
        <v>5</v>
      </c>
      <c r="E145" s="389" t="s">
        <v>2213</v>
      </c>
      <c r="F145" s="63">
        <v>0</v>
      </c>
      <c r="G145" s="1213">
        <v>80000</v>
      </c>
      <c r="H145" s="63">
        <v>0</v>
      </c>
      <c r="I145" s="63">
        <v>0</v>
      </c>
      <c r="J145" s="63">
        <v>0</v>
      </c>
      <c r="K145" s="47">
        <v>80000</v>
      </c>
      <c r="L145" s="431">
        <v>10</v>
      </c>
      <c r="M145" s="63">
        <v>0</v>
      </c>
      <c r="N145" s="431">
        <v>30</v>
      </c>
      <c r="O145" s="431">
        <v>40</v>
      </c>
      <c r="P145" s="49" t="s">
        <v>240</v>
      </c>
      <c r="Q145" s="49" t="s">
        <v>220</v>
      </c>
      <c r="R145" s="40" t="s">
        <v>2135</v>
      </c>
      <c r="S145" s="416" t="s">
        <v>2208</v>
      </c>
      <c r="T145" s="1089" t="s">
        <v>2209</v>
      </c>
      <c r="U145" s="57">
        <v>10</v>
      </c>
      <c r="V145" s="65">
        <v>10.1</v>
      </c>
      <c r="W145" s="65" t="s">
        <v>286</v>
      </c>
      <c r="X145" s="40" t="s">
        <v>1879</v>
      </c>
      <c r="Y145" s="416" t="s">
        <v>2097</v>
      </c>
      <c r="Z145" s="212"/>
      <c r="AA145" s="212"/>
      <c r="AB145" s="212"/>
      <c r="AC145" s="212"/>
      <c r="AD145" s="212"/>
      <c r="AE145" s="212"/>
      <c r="AF145" s="212"/>
      <c r="AG145" s="212"/>
    </row>
    <row r="146" spans="1:33" s="211" customFormat="1" ht="93" customHeight="1">
      <c r="A146" s="55"/>
      <c r="B146" s="56"/>
      <c r="C146" s="766">
        <v>51</v>
      </c>
      <c r="D146" s="492">
        <v>6</v>
      </c>
      <c r="E146" s="389" t="s">
        <v>2214</v>
      </c>
      <c r="F146" s="63">
        <v>0</v>
      </c>
      <c r="G146" s="1213">
        <v>200000</v>
      </c>
      <c r="H146" s="63">
        <v>0</v>
      </c>
      <c r="I146" s="63">
        <v>0</v>
      </c>
      <c r="J146" s="63">
        <v>0</v>
      </c>
      <c r="K146" s="47">
        <v>200000</v>
      </c>
      <c r="L146" s="431">
        <v>20</v>
      </c>
      <c r="M146" s="63">
        <v>0</v>
      </c>
      <c r="N146" s="431">
        <v>40</v>
      </c>
      <c r="O146" s="431">
        <v>60</v>
      </c>
      <c r="P146" s="49" t="s">
        <v>240</v>
      </c>
      <c r="Q146" s="49" t="s">
        <v>220</v>
      </c>
      <c r="R146" s="40" t="s">
        <v>2135</v>
      </c>
      <c r="S146" s="416" t="s">
        <v>2208</v>
      </c>
      <c r="T146" s="1089" t="s">
        <v>2209</v>
      </c>
      <c r="U146" s="57">
        <v>10</v>
      </c>
      <c r="V146" s="65">
        <v>10.1</v>
      </c>
      <c r="W146" s="65" t="s">
        <v>286</v>
      </c>
      <c r="X146" s="40" t="s">
        <v>1879</v>
      </c>
      <c r="Y146" s="416" t="s">
        <v>2097</v>
      </c>
      <c r="Z146" s="210"/>
      <c r="AA146" s="210"/>
      <c r="AB146" s="210"/>
      <c r="AC146" s="210"/>
      <c r="AD146" s="210"/>
      <c r="AE146" s="210"/>
      <c r="AF146" s="210"/>
      <c r="AG146" s="210"/>
    </row>
    <row r="147" spans="1:33" s="211" customFormat="1" ht="116.25">
      <c r="A147" s="55"/>
      <c r="B147" s="56"/>
      <c r="C147" s="582">
        <v>52</v>
      </c>
      <c r="D147" s="521">
        <v>5</v>
      </c>
      <c r="E147" s="501" t="s">
        <v>2351</v>
      </c>
      <c r="F147" s="110">
        <v>0</v>
      </c>
      <c r="G147" s="63">
        <v>80000</v>
      </c>
      <c r="H147" s="110">
        <v>0</v>
      </c>
      <c r="I147" s="110">
        <v>0</v>
      </c>
      <c r="J147" s="110">
        <v>0</v>
      </c>
      <c r="K147" s="47">
        <f>SUM(F147:J147)</f>
        <v>80000</v>
      </c>
      <c r="L147" s="48">
        <v>40</v>
      </c>
      <c r="M147" s="48">
        <v>10</v>
      </c>
      <c r="N147" s="48">
        <v>100</v>
      </c>
      <c r="O147" s="48">
        <v>150</v>
      </c>
      <c r="P147" s="1092" t="s">
        <v>3764</v>
      </c>
      <c r="Q147" s="668" t="s">
        <v>3367</v>
      </c>
      <c r="R147" s="57" t="s">
        <v>3924</v>
      </c>
      <c r="S147" s="40" t="s">
        <v>2346</v>
      </c>
      <c r="T147" s="40" t="s">
        <v>2348</v>
      </c>
      <c r="U147" s="57">
        <v>10</v>
      </c>
      <c r="V147" s="65">
        <v>10.1</v>
      </c>
      <c r="W147" s="65" t="s">
        <v>286</v>
      </c>
      <c r="X147" s="40" t="s">
        <v>1639</v>
      </c>
      <c r="Y147" s="49" t="s">
        <v>2342</v>
      </c>
      <c r="Z147" s="210"/>
      <c r="AA147" s="210"/>
      <c r="AB147" s="210"/>
      <c r="AC147" s="210"/>
      <c r="AD147" s="210"/>
      <c r="AE147" s="210"/>
      <c r="AF147" s="210"/>
      <c r="AG147" s="210"/>
    </row>
    <row r="148" spans="1:33" s="211" customFormat="1" ht="69.75" customHeight="1">
      <c r="A148" s="55"/>
      <c r="B148" s="56"/>
      <c r="C148" s="582">
        <v>53</v>
      </c>
      <c r="D148" s="492">
        <v>3</v>
      </c>
      <c r="E148" s="510" t="s">
        <v>3903</v>
      </c>
      <c r="F148" s="110">
        <v>0</v>
      </c>
      <c r="G148" s="109">
        <v>12000</v>
      </c>
      <c r="H148" s="110">
        <v>0</v>
      </c>
      <c r="I148" s="110">
        <v>0</v>
      </c>
      <c r="J148" s="110">
        <v>0</v>
      </c>
      <c r="K148" s="125">
        <v>12000</v>
      </c>
      <c r="L148" s="57">
        <v>7</v>
      </c>
      <c r="M148" s="57">
        <v>3</v>
      </c>
      <c r="N148" s="57">
        <v>20</v>
      </c>
      <c r="O148" s="57">
        <v>30</v>
      </c>
      <c r="P148" s="415" t="s">
        <v>3362</v>
      </c>
      <c r="Q148" s="415" t="s">
        <v>3364</v>
      </c>
      <c r="R148" s="234">
        <v>21702</v>
      </c>
      <c r="S148" s="57" t="s">
        <v>2559</v>
      </c>
      <c r="T148" s="57"/>
      <c r="U148" s="57">
        <v>10</v>
      </c>
      <c r="V148" s="57">
        <v>10.1</v>
      </c>
      <c r="W148" s="57" t="s">
        <v>286</v>
      </c>
      <c r="X148" s="66" t="s">
        <v>1639</v>
      </c>
      <c r="Y148" s="66" t="s">
        <v>2555</v>
      </c>
      <c r="Z148" s="210"/>
      <c r="AA148" s="210"/>
      <c r="AB148" s="210"/>
      <c r="AC148" s="210"/>
      <c r="AD148" s="210"/>
      <c r="AE148" s="210"/>
      <c r="AF148" s="210"/>
      <c r="AG148" s="210"/>
    </row>
    <row r="149" spans="1:33" s="211" customFormat="1" ht="69.75" customHeight="1">
      <c r="A149" s="55"/>
      <c r="B149" s="56"/>
      <c r="C149" s="582">
        <v>54</v>
      </c>
      <c r="D149" s="492">
        <v>4</v>
      </c>
      <c r="E149" s="510" t="s">
        <v>2560</v>
      </c>
      <c r="F149" s="110">
        <v>0</v>
      </c>
      <c r="G149" s="109">
        <v>25000</v>
      </c>
      <c r="H149" s="110">
        <v>0</v>
      </c>
      <c r="I149" s="110">
        <v>0</v>
      </c>
      <c r="J149" s="110">
        <v>0</v>
      </c>
      <c r="K149" s="125">
        <v>25000</v>
      </c>
      <c r="L149" s="57">
        <v>5</v>
      </c>
      <c r="M149" s="57">
        <v>5</v>
      </c>
      <c r="N149" s="57">
        <v>30</v>
      </c>
      <c r="O149" s="57">
        <v>40</v>
      </c>
      <c r="P149" s="415" t="s">
        <v>3362</v>
      </c>
      <c r="Q149" s="415" t="s">
        <v>3365</v>
      </c>
      <c r="R149" s="234">
        <v>21610</v>
      </c>
      <c r="S149" s="57" t="s">
        <v>2561</v>
      </c>
      <c r="T149" s="57" t="s">
        <v>2562</v>
      </c>
      <c r="U149" s="57">
        <v>10</v>
      </c>
      <c r="V149" s="57">
        <v>10.1</v>
      </c>
      <c r="W149" s="57" t="s">
        <v>286</v>
      </c>
      <c r="X149" s="66" t="s">
        <v>1639</v>
      </c>
      <c r="Y149" s="66" t="s">
        <v>2555</v>
      </c>
      <c r="Z149" s="210"/>
      <c r="AA149" s="210"/>
      <c r="AB149" s="210"/>
      <c r="AC149" s="210"/>
      <c r="AD149" s="210"/>
      <c r="AE149" s="210"/>
      <c r="AF149" s="210"/>
      <c r="AG149" s="210"/>
    </row>
    <row r="150" spans="1:33" s="211" customFormat="1" ht="69.75" customHeight="1">
      <c r="A150" s="55"/>
      <c r="B150" s="56"/>
      <c r="C150" s="582">
        <v>55</v>
      </c>
      <c r="D150" s="492">
        <v>5</v>
      </c>
      <c r="E150" s="510" t="s">
        <v>2563</v>
      </c>
      <c r="F150" s="110">
        <v>0</v>
      </c>
      <c r="G150" s="109">
        <v>15000</v>
      </c>
      <c r="H150" s="110">
        <v>0</v>
      </c>
      <c r="I150" s="110">
        <v>0</v>
      </c>
      <c r="J150" s="110">
        <v>0</v>
      </c>
      <c r="K150" s="125">
        <v>15000</v>
      </c>
      <c r="L150" s="57">
        <v>5</v>
      </c>
      <c r="M150" s="57">
        <v>5</v>
      </c>
      <c r="N150" s="57">
        <v>20</v>
      </c>
      <c r="O150" s="57">
        <v>30</v>
      </c>
      <c r="P150" s="415" t="s">
        <v>3362</v>
      </c>
      <c r="Q150" s="415" t="s">
        <v>3363</v>
      </c>
      <c r="R150" s="234">
        <v>21641</v>
      </c>
      <c r="S150" s="702" t="s">
        <v>2564</v>
      </c>
      <c r="T150" s="57" t="s">
        <v>2558</v>
      </c>
      <c r="U150" s="57">
        <v>10</v>
      </c>
      <c r="V150" s="57">
        <v>10.1</v>
      </c>
      <c r="W150" s="57" t="s">
        <v>286</v>
      </c>
      <c r="X150" s="66" t="s">
        <v>1639</v>
      </c>
      <c r="Y150" s="66" t="s">
        <v>2555</v>
      </c>
      <c r="Z150" s="210"/>
      <c r="AA150" s="210"/>
      <c r="AB150" s="210"/>
      <c r="AC150" s="210"/>
      <c r="AD150" s="210"/>
      <c r="AE150" s="210"/>
      <c r="AF150" s="210"/>
      <c r="AG150" s="210"/>
    </row>
    <row r="151" spans="1:33" s="211" customFormat="1" ht="46.5" customHeight="1">
      <c r="A151" s="55"/>
      <c r="B151" s="56"/>
      <c r="C151" s="582">
        <v>56</v>
      </c>
      <c r="D151" s="492">
        <v>6</v>
      </c>
      <c r="E151" s="510" t="s">
        <v>2565</v>
      </c>
      <c r="F151" s="110">
        <v>0</v>
      </c>
      <c r="G151" s="109">
        <v>165000</v>
      </c>
      <c r="H151" s="110">
        <v>0</v>
      </c>
      <c r="I151" s="110">
        <v>0</v>
      </c>
      <c r="J151" s="110">
        <v>0</v>
      </c>
      <c r="K151" s="125">
        <v>165000</v>
      </c>
      <c r="L151" s="57"/>
      <c r="M151" s="57"/>
      <c r="N151" s="57"/>
      <c r="O151" s="57"/>
      <c r="P151" s="415"/>
      <c r="Q151" s="57"/>
      <c r="R151" s="57" t="s">
        <v>3582</v>
      </c>
      <c r="S151" s="57" t="s">
        <v>2567</v>
      </c>
      <c r="T151" s="57"/>
      <c r="U151" s="57">
        <v>10</v>
      </c>
      <c r="V151" s="57">
        <v>10.1</v>
      </c>
      <c r="W151" s="57" t="s">
        <v>286</v>
      </c>
      <c r="X151" s="66" t="s">
        <v>1639</v>
      </c>
      <c r="Y151" s="66" t="s">
        <v>2555</v>
      </c>
      <c r="Z151" s="210"/>
      <c r="AA151" s="210"/>
      <c r="AB151" s="210"/>
      <c r="AC151" s="210"/>
      <c r="AD151" s="210"/>
      <c r="AE151" s="210"/>
      <c r="AF151" s="210"/>
      <c r="AG151" s="210"/>
    </row>
    <row r="152" spans="1:33" s="220" customFormat="1" ht="67.5" customHeight="1">
      <c r="A152" s="1041"/>
      <c r="B152" s="1042"/>
      <c r="C152" s="1058"/>
      <c r="D152" s="1083"/>
      <c r="E152" s="1060" t="s">
        <v>2568</v>
      </c>
      <c r="F152" s="110">
        <v>0</v>
      </c>
      <c r="G152" s="1073">
        <v>35000</v>
      </c>
      <c r="H152" s="110">
        <v>0</v>
      </c>
      <c r="I152" s="110">
        <v>0</v>
      </c>
      <c r="J152" s="110">
        <v>0</v>
      </c>
      <c r="K152" s="1084">
        <v>35000</v>
      </c>
      <c r="L152" s="106">
        <v>5</v>
      </c>
      <c r="M152" s="106">
        <v>10</v>
      </c>
      <c r="N152" s="106">
        <v>65</v>
      </c>
      <c r="O152" s="106">
        <v>80</v>
      </c>
      <c r="P152" s="105" t="s">
        <v>3765</v>
      </c>
      <c r="Q152" s="105" t="s">
        <v>2566</v>
      </c>
      <c r="R152" s="1044">
        <v>21732</v>
      </c>
      <c r="S152" s="106" t="s">
        <v>2569</v>
      </c>
      <c r="T152" s="106" t="s">
        <v>2570</v>
      </c>
      <c r="U152" s="106">
        <v>10</v>
      </c>
      <c r="V152" s="106">
        <v>10.1</v>
      </c>
      <c r="W152" s="106" t="s">
        <v>286</v>
      </c>
      <c r="X152" s="105" t="s">
        <v>1639</v>
      </c>
      <c r="Y152" s="105" t="s">
        <v>2555</v>
      </c>
      <c r="Z152" s="219"/>
      <c r="AA152" s="219"/>
      <c r="AB152" s="219"/>
      <c r="AC152" s="219"/>
      <c r="AD152" s="219"/>
      <c r="AE152" s="219"/>
      <c r="AF152" s="219"/>
      <c r="AG152" s="219"/>
    </row>
    <row r="153" spans="1:33" s="220" customFormat="1" ht="67.5" customHeight="1">
      <c r="A153" s="1041"/>
      <c r="B153" s="1042"/>
      <c r="C153" s="1058"/>
      <c r="D153" s="1083"/>
      <c r="E153" s="1060" t="s">
        <v>2571</v>
      </c>
      <c r="F153" s="110">
        <v>0</v>
      </c>
      <c r="G153" s="1073">
        <v>20000</v>
      </c>
      <c r="H153" s="110">
        <v>0</v>
      </c>
      <c r="I153" s="110">
        <v>0</v>
      </c>
      <c r="J153" s="110">
        <v>0</v>
      </c>
      <c r="K153" s="1084">
        <v>20000</v>
      </c>
      <c r="L153" s="1609">
        <v>0</v>
      </c>
      <c r="M153" s="1609">
        <v>0</v>
      </c>
      <c r="N153" s="106">
        <v>30</v>
      </c>
      <c r="O153" s="106">
        <v>30</v>
      </c>
      <c r="P153" s="105" t="s">
        <v>3765</v>
      </c>
      <c r="Q153" s="105" t="s">
        <v>3563</v>
      </c>
      <c r="R153" s="1044">
        <v>21582</v>
      </c>
      <c r="S153" s="106" t="s">
        <v>2572</v>
      </c>
      <c r="T153" s="106" t="s">
        <v>2573</v>
      </c>
      <c r="U153" s="106">
        <v>10</v>
      </c>
      <c r="V153" s="106">
        <v>10.1</v>
      </c>
      <c r="W153" s="106" t="s">
        <v>286</v>
      </c>
      <c r="X153" s="105" t="s">
        <v>1639</v>
      </c>
      <c r="Y153" s="105" t="s">
        <v>2555</v>
      </c>
      <c r="Z153" s="219"/>
      <c r="AA153" s="219"/>
      <c r="AB153" s="219"/>
      <c r="AC153" s="219"/>
      <c r="AD153" s="219"/>
      <c r="AE153" s="219"/>
      <c r="AF153" s="219"/>
      <c r="AG153" s="219"/>
    </row>
    <row r="154" spans="1:33" s="220" customFormat="1" ht="67.5" customHeight="1">
      <c r="A154" s="1041"/>
      <c r="B154" s="1042"/>
      <c r="C154" s="1058"/>
      <c r="D154" s="1083"/>
      <c r="E154" s="1060" t="s">
        <v>2574</v>
      </c>
      <c r="F154" s="110">
        <v>0</v>
      </c>
      <c r="G154" s="1073">
        <v>20000</v>
      </c>
      <c r="H154" s="110">
        <v>0</v>
      </c>
      <c r="I154" s="110">
        <v>0</v>
      </c>
      <c r="J154" s="110">
        <v>0</v>
      </c>
      <c r="K154" s="1084">
        <v>20000</v>
      </c>
      <c r="L154" s="106">
        <v>5</v>
      </c>
      <c r="M154" s="106">
        <v>5</v>
      </c>
      <c r="N154" s="106">
        <v>20</v>
      </c>
      <c r="O154" s="106">
        <v>30</v>
      </c>
      <c r="P154" s="105" t="s">
        <v>3361</v>
      </c>
      <c r="Q154" s="105" t="s">
        <v>3564</v>
      </c>
      <c r="R154" s="1044">
        <v>21671</v>
      </c>
      <c r="S154" s="106" t="s">
        <v>2575</v>
      </c>
      <c r="T154" s="106" t="s">
        <v>2576</v>
      </c>
      <c r="U154" s="106">
        <v>10</v>
      </c>
      <c r="V154" s="106">
        <v>10.1</v>
      </c>
      <c r="W154" s="106" t="s">
        <v>286</v>
      </c>
      <c r="X154" s="105" t="s">
        <v>1639</v>
      </c>
      <c r="Y154" s="105" t="s">
        <v>2555</v>
      </c>
      <c r="Z154" s="219"/>
      <c r="AA154" s="219"/>
      <c r="AB154" s="219"/>
      <c r="AC154" s="219"/>
      <c r="AD154" s="219"/>
      <c r="AE154" s="219"/>
      <c r="AF154" s="219"/>
      <c r="AG154" s="219"/>
    </row>
    <row r="155" spans="1:33" s="220" customFormat="1" ht="67.5" customHeight="1">
      <c r="A155" s="1041"/>
      <c r="B155" s="1042"/>
      <c r="C155" s="1058"/>
      <c r="D155" s="1083"/>
      <c r="E155" s="1060" t="s">
        <v>2577</v>
      </c>
      <c r="F155" s="110">
        <v>0</v>
      </c>
      <c r="G155" s="1073">
        <v>20000</v>
      </c>
      <c r="H155" s="110">
        <v>0</v>
      </c>
      <c r="I155" s="110">
        <v>0</v>
      </c>
      <c r="J155" s="110">
        <v>0</v>
      </c>
      <c r="K155" s="1084">
        <v>20000</v>
      </c>
      <c r="L155" s="1609">
        <v>0</v>
      </c>
      <c r="M155" s="1609">
        <v>0</v>
      </c>
      <c r="N155" s="106">
        <v>30</v>
      </c>
      <c r="O155" s="106">
        <v>30</v>
      </c>
      <c r="P155" s="105" t="s">
        <v>3362</v>
      </c>
      <c r="Q155" s="105" t="s">
        <v>2578</v>
      </c>
      <c r="R155" s="1044">
        <v>21582</v>
      </c>
      <c r="S155" s="106" t="s">
        <v>2579</v>
      </c>
      <c r="T155" s="106" t="s">
        <v>2580</v>
      </c>
      <c r="U155" s="106">
        <v>10</v>
      </c>
      <c r="V155" s="106">
        <v>10.1</v>
      </c>
      <c r="W155" s="106" t="s">
        <v>286</v>
      </c>
      <c r="X155" s="105" t="s">
        <v>1639</v>
      </c>
      <c r="Y155" s="105" t="s">
        <v>2555</v>
      </c>
      <c r="Z155" s="219"/>
      <c r="AA155" s="219"/>
      <c r="AB155" s="219"/>
      <c r="AC155" s="219"/>
      <c r="AD155" s="219"/>
      <c r="AE155" s="219"/>
      <c r="AF155" s="219"/>
      <c r="AG155" s="219"/>
    </row>
    <row r="156" spans="1:33" s="220" customFormat="1" ht="67.5" customHeight="1">
      <c r="A156" s="1041"/>
      <c r="B156" s="1042"/>
      <c r="C156" s="1058"/>
      <c r="D156" s="1083"/>
      <c r="E156" s="1060" t="s">
        <v>2581</v>
      </c>
      <c r="F156" s="110">
        <v>0</v>
      </c>
      <c r="G156" s="1073">
        <v>25000</v>
      </c>
      <c r="H156" s="110">
        <v>0</v>
      </c>
      <c r="I156" s="110">
        <v>0</v>
      </c>
      <c r="J156" s="110">
        <v>0</v>
      </c>
      <c r="K156" s="1084">
        <v>25000</v>
      </c>
      <c r="L156" s="106">
        <v>2</v>
      </c>
      <c r="M156" s="106">
        <v>4</v>
      </c>
      <c r="N156" s="106">
        <v>25</v>
      </c>
      <c r="O156" s="106">
        <v>31</v>
      </c>
      <c r="P156" s="105" t="s">
        <v>3359</v>
      </c>
      <c r="Q156" s="105" t="s">
        <v>3565</v>
      </c>
      <c r="R156" s="1044">
        <v>21702</v>
      </c>
      <c r="S156" s="106" t="s">
        <v>2582</v>
      </c>
      <c r="T156" s="106" t="s">
        <v>2583</v>
      </c>
      <c r="U156" s="106">
        <v>10</v>
      </c>
      <c r="V156" s="106">
        <v>10.1</v>
      </c>
      <c r="W156" s="106" t="s">
        <v>286</v>
      </c>
      <c r="X156" s="105" t="s">
        <v>1639</v>
      </c>
      <c r="Y156" s="105" t="s">
        <v>2555</v>
      </c>
      <c r="Z156" s="219"/>
      <c r="AA156" s="219"/>
      <c r="AB156" s="219"/>
      <c r="AC156" s="219"/>
      <c r="AD156" s="219"/>
      <c r="AE156" s="219"/>
      <c r="AF156" s="219"/>
      <c r="AG156" s="219"/>
    </row>
    <row r="157" spans="1:33" s="220" customFormat="1" ht="67.5" customHeight="1">
      <c r="A157" s="1041"/>
      <c r="B157" s="1042"/>
      <c r="C157" s="1058"/>
      <c r="D157" s="1083"/>
      <c r="E157" s="1060" t="s">
        <v>2584</v>
      </c>
      <c r="F157" s="110">
        <v>0</v>
      </c>
      <c r="G157" s="1073">
        <v>20000</v>
      </c>
      <c r="H157" s="110">
        <v>0</v>
      </c>
      <c r="I157" s="110">
        <v>0</v>
      </c>
      <c r="J157" s="110">
        <v>0</v>
      </c>
      <c r="K157" s="1084">
        <v>20000</v>
      </c>
      <c r="L157" s="106">
        <v>2</v>
      </c>
      <c r="M157" s="106">
        <v>3</v>
      </c>
      <c r="N157" s="106">
        <v>25</v>
      </c>
      <c r="O157" s="106">
        <v>30</v>
      </c>
      <c r="P157" s="105" t="s">
        <v>3360</v>
      </c>
      <c r="Q157" s="105" t="s">
        <v>3566</v>
      </c>
      <c r="R157" s="1044">
        <v>21520</v>
      </c>
      <c r="S157" s="106" t="s">
        <v>2585</v>
      </c>
      <c r="T157" s="106" t="s">
        <v>2586</v>
      </c>
      <c r="U157" s="106">
        <v>10</v>
      </c>
      <c r="V157" s="106">
        <v>10.1</v>
      </c>
      <c r="W157" s="106" t="s">
        <v>286</v>
      </c>
      <c r="X157" s="105" t="s">
        <v>1639</v>
      </c>
      <c r="Y157" s="105" t="s">
        <v>2555</v>
      </c>
      <c r="Z157" s="219"/>
      <c r="AA157" s="219"/>
      <c r="AB157" s="219"/>
      <c r="AC157" s="219"/>
      <c r="AD157" s="219"/>
      <c r="AE157" s="219"/>
      <c r="AF157" s="219"/>
      <c r="AG157" s="219"/>
    </row>
    <row r="158" spans="1:33" s="220" customFormat="1" ht="67.5" customHeight="1">
      <c r="A158" s="1041"/>
      <c r="B158" s="1042"/>
      <c r="C158" s="1058"/>
      <c r="D158" s="1083"/>
      <c r="E158" s="1060" t="s">
        <v>2587</v>
      </c>
      <c r="F158" s="110">
        <v>0</v>
      </c>
      <c r="G158" s="1073">
        <v>25000</v>
      </c>
      <c r="H158" s="110">
        <v>0</v>
      </c>
      <c r="I158" s="110">
        <v>0</v>
      </c>
      <c r="J158" s="110">
        <v>0</v>
      </c>
      <c r="K158" s="1084">
        <v>25000</v>
      </c>
      <c r="L158" s="1609">
        <v>0</v>
      </c>
      <c r="M158" s="1609">
        <v>0</v>
      </c>
      <c r="N158" s="106">
        <v>30</v>
      </c>
      <c r="O158" s="106">
        <v>30</v>
      </c>
      <c r="P158" s="105" t="s">
        <v>3359</v>
      </c>
      <c r="Q158" s="105" t="s">
        <v>3567</v>
      </c>
      <c r="R158" s="1044">
        <v>21610</v>
      </c>
      <c r="S158" s="106" t="s">
        <v>2588</v>
      </c>
      <c r="T158" s="106" t="s">
        <v>2589</v>
      </c>
      <c r="U158" s="106">
        <v>10</v>
      </c>
      <c r="V158" s="106">
        <v>10.1</v>
      </c>
      <c r="W158" s="106" t="s">
        <v>286</v>
      </c>
      <c r="X158" s="105" t="s">
        <v>1639</v>
      </c>
      <c r="Y158" s="105" t="s">
        <v>2555</v>
      </c>
      <c r="Z158" s="219"/>
      <c r="AA158" s="219"/>
      <c r="AB158" s="219"/>
      <c r="AC158" s="219"/>
      <c r="AD158" s="219"/>
      <c r="AE158" s="219"/>
      <c r="AF158" s="219"/>
      <c r="AG158" s="219"/>
    </row>
    <row r="159" spans="1:33" s="211" customFormat="1" ht="46.5" customHeight="1">
      <c r="A159" s="55"/>
      <c r="B159" s="56"/>
      <c r="C159" s="582">
        <v>57</v>
      </c>
      <c r="D159" s="498">
        <v>1</v>
      </c>
      <c r="E159" s="389" t="s">
        <v>3904</v>
      </c>
      <c r="F159" s="110">
        <v>0</v>
      </c>
      <c r="G159" s="138">
        <v>50000</v>
      </c>
      <c r="H159" s="110">
        <v>0</v>
      </c>
      <c r="I159" s="110">
        <v>0</v>
      </c>
      <c r="J159" s="110">
        <v>0</v>
      </c>
      <c r="K159" s="125">
        <v>50000</v>
      </c>
      <c r="L159" s="702">
        <v>5</v>
      </c>
      <c r="M159" s="702">
        <v>5</v>
      </c>
      <c r="N159" s="702">
        <v>100</v>
      </c>
      <c r="O159" s="702">
        <v>110</v>
      </c>
      <c r="P159" s="416" t="s">
        <v>2590</v>
      </c>
      <c r="Q159" s="416" t="s">
        <v>2591</v>
      </c>
      <c r="R159" s="57" t="s">
        <v>3321</v>
      </c>
      <c r="S159" s="702" t="s">
        <v>2592</v>
      </c>
      <c r="T159" s="702"/>
      <c r="U159" s="702">
        <v>10</v>
      </c>
      <c r="V159" s="702">
        <v>10.1</v>
      </c>
      <c r="W159" s="702" t="s">
        <v>286</v>
      </c>
      <c r="X159" s="49" t="s">
        <v>3458</v>
      </c>
      <c r="Y159" s="49" t="s">
        <v>2555</v>
      </c>
      <c r="Z159" s="210"/>
      <c r="AA159" s="210"/>
      <c r="AB159" s="210"/>
      <c r="AC159" s="210"/>
      <c r="AD159" s="210"/>
      <c r="AE159" s="210"/>
      <c r="AF159" s="210"/>
      <c r="AG159" s="210"/>
    </row>
    <row r="160" spans="1:33" s="211" customFormat="1" ht="46.5" customHeight="1">
      <c r="A160" s="244"/>
      <c r="B160" s="245"/>
      <c r="C160" s="771">
        <v>58</v>
      </c>
      <c r="D160" s="532">
        <v>2</v>
      </c>
      <c r="E160" s="524" t="s">
        <v>3247</v>
      </c>
      <c r="F160" s="108">
        <v>0</v>
      </c>
      <c r="G160" s="1112">
        <v>200000</v>
      </c>
      <c r="H160" s="108">
        <v>0</v>
      </c>
      <c r="I160" s="108">
        <v>0</v>
      </c>
      <c r="J160" s="108">
        <v>0</v>
      </c>
      <c r="K160" s="1113">
        <v>200000</v>
      </c>
      <c r="L160" s="900">
        <v>10</v>
      </c>
      <c r="M160" s="900">
        <v>5</v>
      </c>
      <c r="N160" s="900">
        <v>45</v>
      </c>
      <c r="O160" s="900">
        <v>60</v>
      </c>
      <c r="P160" s="1835" t="s">
        <v>3369</v>
      </c>
      <c r="Q160" s="1835" t="s">
        <v>2593</v>
      </c>
      <c r="R160" s="260" t="s">
        <v>3321</v>
      </c>
      <c r="S160" s="1795" t="s">
        <v>2582</v>
      </c>
      <c r="T160" s="1795"/>
      <c r="U160" s="1795">
        <v>10</v>
      </c>
      <c r="V160" s="1795">
        <v>10.1</v>
      </c>
      <c r="W160" s="1795" t="s">
        <v>286</v>
      </c>
      <c r="X160" s="291" t="s">
        <v>3458</v>
      </c>
      <c r="Y160" s="291" t="s">
        <v>2555</v>
      </c>
      <c r="Z160" s="210"/>
      <c r="AA160" s="210"/>
      <c r="AB160" s="210"/>
      <c r="AC160" s="210"/>
      <c r="AD160" s="210"/>
      <c r="AE160" s="210"/>
      <c r="AF160" s="210"/>
      <c r="AG160" s="210"/>
    </row>
    <row r="161" spans="1:33" s="134" customFormat="1" ht="144.75" customHeight="1">
      <c r="A161" s="55"/>
      <c r="B161" s="56"/>
      <c r="C161" s="582">
        <v>59</v>
      </c>
      <c r="D161" s="492">
        <v>1</v>
      </c>
      <c r="E161" s="454" t="s">
        <v>3905</v>
      </c>
      <c r="F161" s="54">
        <v>0</v>
      </c>
      <c r="G161" s="172">
        <v>150000</v>
      </c>
      <c r="H161" s="54">
        <v>0</v>
      </c>
      <c r="I161" s="54">
        <v>0</v>
      </c>
      <c r="J161" s="54">
        <v>0</v>
      </c>
      <c r="K161" s="47">
        <f>SUM(F161,G161,H161,I161,J161)</f>
        <v>150000</v>
      </c>
      <c r="L161" s="431" t="s">
        <v>410</v>
      </c>
      <c r="M161" s="431" t="s">
        <v>410</v>
      </c>
      <c r="N161" s="431" t="s">
        <v>410</v>
      </c>
      <c r="O161" s="1381" t="s">
        <v>2369</v>
      </c>
      <c r="P161" s="416" t="s">
        <v>3144</v>
      </c>
      <c r="Q161" s="416" t="s">
        <v>1235</v>
      </c>
      <c r="R161" s="40" t="s">
        <v>3140</v>
      </c>
      <c r="S161" s="65" t="s">
        <v>3202</v>
      </c>
      <c r="T161" s="40" t="s">
        <v>2348</v>
      </c>
      <c r="U161" s="1795">
        <v>10</v>
      </c>
      <c r="V161" s="1795">
        <v>10.1</v>
      </c>
      <c r="W161" s="1795" t="s">
        <v>286</v>
      </c>
      <c r="X161" s="40" t="s">
        <v>462</v>
      </c>
      <c r="Y161" s="49" t="s">
        <v>2342</v>
      </c>
      <c r="Z161" s="1387"/>
      <c r="AA161" s="133"/>
      <c r="AB161" s="133"/>
      <c r="AC161" s="133"/>
      <c r="AD161" s="133"/>
      <c r="AE161" s="133"/>
      <c r="AF161" s="133"/>
      <c r="AG161" s="133"/>
    </row>
    <row r="162" spans="1:33" s="211" customFormat="1" ht="172.5" customHeight="1">
      <c r="A162" s="55"/>
      <c r="B162" s="56"/>
      <c r="C162" s="582">
        <v>60</v>
      </c>
      <c r="D162" s="498">
        <v>1</v>
      </c>
      <c r="E162" s="531" t="s">
        <v>1249</v>
      </c>
      <c r="F162" s="62">
        <v>0</v>
      </c>
      <c r="G162" s="64">
        <v>20000</v>
      </c>
      <c r="H162" s="62">
        <v>0</v>
      </c>
      <c r="I162" s="62">
        <v>0</v>
      </c>
      <c r="J162" s="62">
        <v>0</v>
      </c>
      <c r="K162" s="70">
        <f>SUM(F162,G162,H162,I162,J162)</f>
        <v>20000</v>
      </c>
      <c r="L162" s="62">
        <v>0</v>
      </c>
      <c r="M162" s="62">
        <v>0</v>
      </c>
      <c r="N162" s="62">
        <v>0</v>
      </c>
      <c r="O162" s="62">
        <v>0</v>
      </c>
      <c r="P162" s="83" t="s">
        <v>3537</v>
      </c>
      <c r="Q162" s="83" t="s">
        <v>3538</v>
      </c>
      <c r="R162" s="1588">
        <v>21641</v>
      </c>
      <c r="S162" s="65" t="s">
        <v>1250</v>
      </c>
      <c r="T162" s="65" t="s">
        <v>1251</v>
      </c>
      <c r="U162" s="702">
        <v>10</v>
      </c>
      <c r="V162" s="702">
        <v>10.1</v>
      </c>
      <c r="W162" s="702" t="s">
        <v>286</v>
      </c>
      <c r="X162" s="48" t="s">
        <v>287</v>
      </c>
      <c r="Y162" s="49" t="s">
        <v>1245</v>
      </c>
      <c r="Z162" s="210"/>
      <c r="AA162" s="210"/>
      <c r="AB162" s="210"/>
      <c r="AC162" s="210"/>
      <c r="AD162" s="210"/>
      <c r="AE162" s="210"/>
      <c r="AF162" s="210"/>
      <c r="AG162" s="210"/>
    </row>
    <row r="163" spans="1:33" s="211" customFormat="1" ht="177.75" customHeight="1">
      <c r="A163" s="55"/>
      <c r="B163" s="56"/>
      <c r="C163" s="582">
        <v>61</v>
      </c>
      <c r="D163" s="498">
        <v>2</v>
      </c>
      <c r="E163" s="531" t="s">
        <v>1252</v>
      </c>
      <c r="F163" s="62">
        <v>0</v>
      </c>
      <c r="G163" s="64">
        <v>15000</v>
      </c>
      <c r="H163" s="62">
        <v>0</v>
      </c>
      <c r="I163" s="62">
        <v>0</v>
      </c>
      <c r="J163" s="62">
        <v>0</v>
      </c>
      <c r="K163" s="70">
        <f t="shared" ref="K163:K178" si="24">SUM(F163,G163,H163,I163,J163)</f>
        <v>15000</v>
      </c>
      <c r="L163" s="62">
        <v>0</v>
      </c>
      <c r="M163" s="62">
        <v>0</v>
      </c>
      <c r="N163" s="62">
        <v>0</v>
      </c>
      <c r="O163" s="62">
        <v>0</v>
      </c>
      <c r="P163" s="83" t="s">
        <v>3537</v>
      </c>
      <c r="Q163" s="83" t="s">
        <v>3539</v>
      </c>
      <c r="R163" s="1588">
        <v>21551</v>
      </c>
      <c r="S163" s="65" t="s">
        <v>1253</v>
      </c>
      <c r="T163" s="65" t="s">
        <v>1254</v>
      </c>
      <c r="U163" s="702">
        <v>10</v>
      </c>
      <c r="V163" s="702">
        <v>10.1</v>
      </c>
      <c r="W163" s="702" t="s">
        <v>286</v>
      </c>
      <c r="X163" s="48" t="s">
        <v>287</v>
      </c>
      <c r="Y163" s="49" t="s">
        <v>1245</v>
      </c>
      <c r="Z163" s="210"/>
      <c r="AA163" s="210"/>
      <c r="AB163" s="210"/>
      <c r="AC163" s="210"/>
      <c r="AD163" s="210"/>
      <c r="AE163" s="210"/>
      <c r="AF163" s="210"/>
      <c r="AG163" s="210"/>
    </row>
    <row r="164" spans="1:33" s="211" customFormat="1" ht="154.5" customHeight="1">
      <c r="A164" s="55"/>
      <c r="B164" s="56"/>
      <c r="C164" s="582">
        <v>62</v>
      </c>
      <c r="D164" s="498">
        <v>3</v>
      </c>
      <c r="E164" s="531" t="s">
        <v>1255</v>
      </c>
      <c r="F164" s="62">
        <v>0</v>
      </c>
      <c r="G164" s="64">
        <v>20000</v>
      </c>
      <c r="H164" s="62">
        <v>0</v>
      </c>
      <c r="I164" s="62">
        <v>0</v>
      </c>
      <c r="J164" s="62">
        <v>0</v>
      </c>
      <c r="K164" s="70">
        <f t="shared" si="24"/>
        <v>20000</v>
      </c>
      <c r="L164" s="62">
        <v>0</v>
      </c>
      <c r="M164" s="62">
        <v>0</v>
      </c>
      <c r="N164" s="62">
        <v>0</v>
      </c>
      <c r="O164" s="62">
        <v>0</v>
      </c>
      <c r="P164" s="1585" t="s">
        <v>3537</v>
      </c>
      <c r="Q164" s="1585" t="s">
        <v>3540</v>
      </c>
      <c r="R164" s="1588">
        <v>21520</v>
      </c>
      <c r="S164" s="65" t="s">
        <v>1247</v>
      </c>
      <c r="T164" s="65" t="s">
        <v>1256</v>
      </c>
      <c r="U164" s="1795">
        <v>10</v>
      </c>
      <c r="V164" s="1795">
        <v>10.1</v>
      </c>
      <c r="W164" s="1795" t="s">
        <v>286</v>
      </c>
      <c r="X164" s="48" t="s">
        <v>287</v>
      </c>
      <c r="Y164" s="49" t="s">
        <v>1245</v>
      </c>
      <c r="Z164" s="210"/>
      <c r="AA164" s="210"/>
      <c r="AB164" s="210"/>
      <c r="AC164" s="210"/>
      <c r="AD164" s="210"/>
      <c r="AE164" s="210"/>
      <c r="AF164" s="210"/>
      <c r="AG164" s="210"/>
    </row>
    <row r="165" spans="1:33" s="211" customFormat="1" ht="93" customHeight="1">
      <c r="A165" s="55"/>
      <c r="B165" s="56"/>
      <c r="C165" s="582">
        <v>63</v>
      </c>
      <c r="D165" s="498">
        <v>4</v>
      </c>
      <c r="E165" s="531" t="s">
        <v>1257</v>
      </c>
      <c r="F165" s="62">
        <v>0</v>
      </c>
      <c r="G165" s="64">
        <v>20000</v>
      </c>
      <c r="H165" s="62">
        <v>0</v>
      </c>
      <c r="I165" s="62">
        <v>0</v>
      </c>
      <c r="J165" s="62">
        <v>0</v>
      </c>
      <c r="K165" s="70">
        <f t="shared" si="24"/>
        <v>20000</v>
      </c>
      <c r="L165" s="62">
        <v>0</v>
      </c>
      <c r="M165" s="62">
        <v>0</v>
      </c>
      <c r="N165" s="62">
        <v>0</v>
      </c>
      <c r="O165" s="62">
        <v>0</v>
      </c>
      <c r="P165" s="1585" t="s">
        <v>3537</v>
      </c>
      <c r="Q165" s="1587" t="s">
        <v>3541</v>
      </c>
      <c r="R165" s="1588">
        <v>21610</v>
      </c>
      <c r="S165" s="65" t="s">
        <v>1258</v>
      </c>
      <c r="T165" s="65" t="s">
        <v>1259</v>
      </c>
      <c r="U165" s="1795">
        <v>10</v>
      </c>
      <c r="V165" s="1795">
        <v>10.1</v>
      </c>
      <c r="W165" s="1795" t="s">
        <v>286</v>
      </c>
      <c r="X165" s="48" t="s">
        <v>287</v>
      </c>
      <c r="Y165" s="49" t="s">
        <v>1245</v>
      </c>
      <c r="Z165" s="210"/>
      <c r="AA165" s="210"/>
      <c r="AB165" s="210"/>
      <c r="AC165" s="210"/>
      <c r="AD165" s="210"/>
      <c r="AE165" s="210"/>
      <c r="AF165" s="210"/>
      <c r="AG165" s="210"/>
    </row>
    <row r="166" spans="1:33" s="211" customFormat="1" ht="93" customHeight="1">
      <c r="A166" s="55"/>
      <c r="B166" s="56"/>
      <c r="C166" s="582">
        <v>64</v>
      </c>
      <c r="D166" s="498">
        <v>5</v>
      </c>
      <c r="E166" s="531" t="s">
        <v>1260</v>
      </c>
      <c r="F166" s="62">
        <v>0</v>
      </c>
      <c r="G166" s="64">
        <v>15000</v>
      </c>
      <c r="H166" s="62">
        <v>0</v>
      </c>
      <c r="I166" s="62">
        <v>0</v>
      </c>
      <c r="J166" s="62">
        <v>0</v>
      </c>
      <c r="K166" s="70">
        <f t="shared" si="24"/>
        <v>15000</v>
      </c>
      <c r="L166" s="62">
        <v>0</v>
      </c>
      <c r="M166" s="62">
        <v>0</v>
      </c>
      <c r="N166" s="62">
        <v>0</v>
      </c>
      <c r="O166" s="62">
        <v>0</v>
      </c>
      <c r="P166" s="1585" t="s">
        <v>3550</v>
      </c>
      <c r="Q166" s="1585" t="s">
        <v>3542</v>
      </c>
      <c r="R166" s="1588">
        <v>21702</v>
      </c>
      <c r="S166" s="65" t="s">
        <v>1261</v>
      </c>
      <c r="T166" s="65" t="s">
        <v>1262</v>
      </c>
      <c r="U166" s="1795">
        <v>10</v>
      </c>
      <c r="V166" s="1795">
        <v>10.1</v>
      </c>
      <c r="W166" s="1795" t="s">
        <v>286</v>
      </c>
      <c r="X166" s="48" t="s">
        <v>287</v>
      </c>
      <c r="Y166" s="49" t="s">
        <v>1245</v>
      </c>
      <c r="Z166" s="210"/>
      <c r="AA166" s="210"/>
      <c r="AB166" s="210"/>
      <c r="AC166" s="210"/>
      <c r="AD166" s="210"/>
      <c r="AE166" s="210"/>
      <c r="AF166" s="210"/>
      <c r="AG166" s="210"/>
    </row>
    <row r="167" spans="1:33" s="211" customFormat="1" ht="46.5" customHeight="1">
      <c r="A167" s="55"/>
      <c r="B167" s="56"/>
      <c r="C167" s="582">
        <v>65</v>
      </c>
      <c r="D167" s="498">
        <v>6</v>
      </c>
      <c r="E167" s="531" t="s">
        <v>1263</v>
      </c>
      <c r="F167" s="62">
        <v>0</v>
      </c>
      <c r="G167" s="110">
        <f>SUM(G168:G176)</f>
        <v>196000</v>
      </c>
      <c r="H167" s="62">
        <v>0</v>
      </c>
      <c r="I167" s="62">
        <v>0</v>
      </c>
      <c r="J167" s="62">
        <v>0</v>
      </c>
      <c r="K167" s="70">
        <f t="shared" si="24"/>
        <v>196000</v>
      </c>
      <c r="L167" s="62">
        <v>0</v>
      </c>
      <c r="M167" s="62">
        <v>0</v>
      </c>
      <c r="N167" s="62">
        <v>0</v>
      </c>
      <c r="O167" s="62">
        <v>0</v>
      </c>
      <c r="P167" s="1585"/>
      <c r="Q167" s="1585"/>
      <c r="R167" s="65"/>
      <c r="S167" s="65" t="s">
        <v>1264</v>
      </c>
      <c r="T167" s="65" t="s">
        <v>1265</v>
      </c>
      <c r="U167" s="1795">
        <v>10</v>
      </c>
      <c r="V167" s="1795">
        <v>10.1</v>
      </c>
      <c r="W167" s="1795" t="s">
        <v>286</v>
      </c>
      <c r="X167" s="48" t="s">
        <v>287</v>
      </c>
      <c r="Y167" s="49" t="s">
        <v>1245</v>
      </c>
      <c r="Z167" s="210"/>
      <c r="AA167" s="210"/>
      <c r="AB167" s="210"/>
      <c r="AC167" s="210"/>
      <c r="AD167" s="210"/>
      <c r="AE167" s="210"/>
      <c r="AF167" s="210"/>
      <c r="AG167" s="210"/>
    </row>
    <row r="168" spans="1:33" s="211" customFormat="1" ht="93" customHeight="1">
      <c r="A168" s="55"/>
      <c r="B168" s="56"/>
      <c r="C168" s="41"/>
      <c r="D168" s="1078"/>
      <c r="E168" s="1068" t="s">
        <v>376</v>
      </c>
      <c r="F168" s="1069">
        <v>0</v>
      </c>
      <c r="G168" s="1043">
        <v>22000</v>
      </c>
      <c r="H168" s="1069">
        <v>0</v>
      </c>
      <c r="I168" s="1069">
        <v>0</v>
      </c>
      <c r="J168" s="1069">
        <v>0</v>
      </c>
      <c r="K168" s="662">
        <f t="shared" si="24"/>
        <v>22000</v>
      </c>
      <c r="L168" s="1069">
        <v>0</v>
      </c>
      <c r="M168" s="1069">
        <v>0</v>
      </c>
      <c r="N168" s="1069">
        <v>0</v>
      </c>
      <c r="O168" s="1069">
        <v>0</v>
      </c>
      <c r="P168" s="1585" t="s">
        <v>3537</v>
      </c>
      <c r="Q168" s="1585" t="s">
        <v>3543</v>
      </c>
      <c r="R168" s="1064">
        <v>21610</v>
      </c>
      <c r="S168" s="663"/>
      <c r="T168" s="663"/>
      <c r="U168" s="1795">
        <v>10</v>
      </c>
      <c r="V168" s="1795">
        <v>10.1</v>
      </c>
      <c r="W168" s="1795" t="s">
        <v>286</v>
      </c>
      <c r="X168" s="48" t="s">
        <v>287</v>
      </c>
      <c r="Y168" s="49" t="s">
        <v>1245</v>
      </c>
      <c r="Z168" s="210"/>
      <c r="AA168" s="210"/>
      <c r="AB168" s="210"/>
      <c r="AC168" s="210"/>
      <c r="AD168" s="210"/>
      <c r="AE168" s="210"/>
      <c r="AF168" s="210"/>
      <c r="AG168" s="210"/>
    </row>
    <row r="169" spans="1:33" s="211" customFormat="1" ht="93" customHeight="1">
      <c r="A169" s="55"/>
      <c r="B169" s="56"/>
      <c r="C169" s="41"/>
      <c r="D169" s="1078"/>
      <c r="E169" s="1068" t="s">
        <v>1266</v>
      </c>
      <c r="F169" s="1069">
        <v>0</v>
      </c>
      <c r="G169" s="1043">
        <v>20000</v>
      </c>
      <c r="H169" s="1069">
        <v>0</v>
      </c>
      <c r="I169" s="1069">
        <v>0</v>
      </c>
      <c r="J169" s="1069">
        <v>0</v>
      </c>
      <c r="K169" s="662">
        <f t="shared" si="24"/>
        <v>20000</v>
      </c>
      <c r="L169" s="1069">
        <v>0</v>
      </c>
      <c r="M169" s="1069">
        <v>0</v>
      </c>
      <c r="N169" s="1069">
        <v>0</v>
      </c>
      <c r="O169" s="1069">
        <v>0</v>
      </c>
      <c r="P169" s="1585" t="s">
        <v>3537</v>
      </c>
      <c r="Q169" s="1585" t="s">
        <v>3543</v>
      </c>
      <c r="R169" s="1064">
        <v>21610</v>
      </c>
      <c r="S169" s="663"/>
      <c r="T169" s="663"/>
      <c r="U169" s="1795">
        <v>10</v>
      </c>
      <c r="V169" s="1795">
        <v>10.1</v>
      </c>
      <c r="W169" s="1795" t="s">
        <v>286</v>
      </c>
      <c r="X169" s="48" t="s">
        <v>287</v>
      </c>
      <c r="Y169" s="49" t="s">
        <v>1245</v>
      </c>
      <c r="Z169" s="210"/>
      <c r="AA169" s="210"/>
      <c r="AB169" s="210"/>
      <c r="AC169" s="210"/>
      <c r="AD169" s="210"/>
      <c r="AE169" s="210"/>
      <c r="AF169" s="210"/>
      <c r="AG169" s="210"/>
    </row>
    <row r="170" spans="1:33" s="211" customFormat="1" ht="93" customHeight="1">
      <c r="A170" s="55"/>
      <c r="B170" s="56"/>
      <c r="C170" s="41"/>
      <c r="D170" s="1078"/>
      <c r="E170" s="1068" t="s">
        <v>1267</v>
      </c>
      <c r="F170" s="1069">
        <v>0</v>
      </c>
      <c r="G170" s="1043">
        <v>20000</v>
      </c>
      <c r="H170" s="1069">
        <v>0</v>
      </c>
      <c r="I170" s="1069">
        <v>0</v>
      </c>
      <c r="J170" s="1069">
        <v>0</v>
      </c>
      <c r="K170" s="662">
        <f t="shared" si="24"/>
        <v>20000</v>
      </c>
      <c r="L170" s="1069">
        <v>0</v>
      </c>
      <c r="M170" s="1069">
        <v>0</v>
      </c>
      <c r="N170" s="1069">
        <v>0</v>
      </c>
      <c r="O170" s="1069">
        <v>0</v>
      </c>
      <c r="P170" s="1585" t="s">
        <v>3537</v>
      </c>
      <c r="Q170" s="1585" t="s">
        <v>3543</v>
      </c>
      <c r="R170" s="1064">
        <v>21702</v>
      </c>
      <c r="S170" s="663"/>
      <c r="T170" s="663"/>
      <c r="U170" s="1795">
        <v>10</v>
      </c>
      <c r="V170" s="1795">
        <v>10.1</v>
      </c>
      <c r="W170" s="1795" t="s">
        <v>286</v>
      </c>
      <c r="X170" s="48" t="s">
        <v>287</v>
      </c>
      <c r="Y170" s="49" t="s">
        <v>1245</v>
      </c>
      <c r="Z170" s="210"/>
      <c r="AA170" s="210"/>
      <c r="AB170" s="210"/>
      <c r="AC170" s="210"/>
      <c r="AD170" s="210"/>
      <c r="AE170" s="210"/>
      <c r="AF170" s="210"/>
      <c r="AG170" s="210"/>
    </row>
    <row r="171" spans="1:33" s="211" customFormat="1" ht="93" customHeight="1">
      <c r="A171" s="55"/>
      <c r="B171" s="56"/>
      <c r="C171" s="41"/>
      <c r="D171" s="1078"/>
      <c r="E171" s="1068" t="s">
        <v>1268</v>
      </c>
      <c r="F171" s="1069">
        <v>0</v>
      </c>
      <c r="G171" s="1043">
        <v>30000</v>
      </c>
      <c r="H171" s="1069">
        <v>0</v>
      </c>
      <c r="I171" s="1069">
        <v>0</v>
      </c>
      <c r="J171" s="1069">
        <v>0</v>
      </c>
      <c r="K171" s="662">
        <f t="shared" si="24"/>
        <v>30000</v>
      </c>
      <c r="L171" s="1069">
        <v>0</v>
      </c>
      <c r="M171" s="1069">
        <v>0</v>
      </c>
      <c r="N171" s="1069">
        <v>0</v>
      </c>
      <c r="O171" s="1069">
        <v>0</v>
      </c>
      <c r="P171" s="1585" t="s">
        <v>3537</v>
      </c>
      <c r="Q171" s="1585" t="s">
        <v>3543</v>
      </c>
      <c r="R171" s="1064">
        <v>21610</v>
      </c>
      <c r="S171" s="663"/>
      <c r="T171" s="663"/>
      <c r="U171" s="1795">
        <v>10</v>
      </c>
      <c r="V171" s="1795">
        <v>10.1</v>
      </c>
      <c r="W171" s="1795" t="s">
        <v>286</v>
      </c>
      <c r="X171" s="48" t="s">
        <v>287</v>
      </c>
      <c r="Y171" s="49" t="s">
        <v>1245</v>
      </c>
      <c r="Z171" s="210"/>
      <c r="AA171" s="210"/>
      <c r="AB171" s="210"/>
      <c r="AC171" s="210"/>
      <c r="AD171" s="210"/>
      <c r="AE171" s="210"/>
      <c r="AF171" s="210"/>
      <c r="AG171" s="210"/>
    </row>
    <row r="172" spans="1:33" s="211" customFormat="1" ht="93" customHeight="1">
      <c r="A172" s="55"/>
      <c r="B172" s="56"/>
      <c r="C172" s="41"/>
      <c r="D172" s="1078"/>
      <c r="E172" s="1068" t="s">
        <v>1269</v>
      </c>
      <c r="F172" s="1069">
        <v>0</v>
      </c>
      <c r="G172" s="1043">
        <v>28000</v>
      </c>
      <c r="H172" s="1069">
        <v>0</v>
      </c>
      <c r="I172" s="1069">
        <v>0</v>
      </c>
      <c r="J172" s="1069">
        <v>0</v>
      </c>
      <c r="K172" s="662">
        <f t="shared" si="24"/>
        <v>28000</v>
      </c>
      <c r="L172" s="1069">
        <v>0</v>
      </c>
      <c r="M172" s="1069">
        <v>0</v>
      </c>
      <c r="N172" s="1069">
        <v>0</v>
      </c>
      <c r="O172" s="1069">
        <v>0</v>
      </c>
      <c r="P172" s="1585" t="s">
        <v>3537</v>
      </c>
      <c r="Q172" s="1585" t="s">
        <v>3543</v>
      </c>
      <c r="R172" s="1064">
        <v>21702</v>
      </c>
      <c r="S172" s="663"/>
      <c r="T172" s="663"/>
      <c r="U172" s="1795">
        <v>10</v>
      </c>
      <c r="V172" s="1795">
        <v>10.1</v>
      </c>
      <c r="W172" s="1795" t="s">
        <v>286</v>
      </c>
      <c r="X172" s="48" t="s">
        <v>287</v>
      </c>
      <c r="Y172" s="49" t="s">
        <v>1245</v>
      </c>
      <c r="Z172" s="210"/>
      <c r="AA172" s="210"/>
      <c r="AB172" s="210"/>
      <c r="AC172" s="210"/>
      <c r="AD172" s="210"/>
      <c r="AE172" s="210"/>
      <c r="AF172" s="210"/>
      <c r="AG172" s="210"/>
    </row>
    <row r="173" spans="1:33" s="211" customFormat="1" ht="93" customHeight="1">
      <c r="A173" s="55"/>
      <c r="B173" s="56"/>
      <c r="C173" s="41"/>
      <c r="D173" s="1078"/>
      <c r="E173" s="1068" t="s">
        <v>3913</v>
      </c>
      <c r="F173" s="1069">
        <v>0</v>
      </c>
      <c r="G173" s="1043">
        <v>25000</v>
      </c>
      <c r="H173" s="1069">
        <v>0</v>
      </c>
      <c r="I173" s="1069">
        <v>0</v>
      </c>
      <c r="J173" s="1069">
        <v>0</v>
      </c>
      <c r="K173" s="662">
        <f t="shared" si="24"/>
        <v>25000</v>
      </c>
      <c r="L173" s="1069">
        <v>0</v>
      </c>
      <c r="M173" s="1069">
        <v>0</v>
      </c>
      <c r="N173" s="1069">
        <v>0</v>
      </c>
      <c r="O173" s="1069">
        <v>0</v>
      </c>
      <c r="P173" s="1585" t="s">
        <v>3537</v>
      </c>
      <c r="Q173" s="1585" t="s">
        <v>3543</v>
      </c>
      <c r="R173" s="1064">
        <v>21702</v>
      </c>
      <c r="S173" s="663"/>
      <c r="T173" s="663"/>
      <c r="U173" s="1795">
        <v>10</v>
      </c>
      <c r="V173" s="1795">
        <v>10.1</v>
      </c>
      <c r="W173" s="1795" t="s">
        <v>286</v>
      </c>
      <c r="X173" s="48" t="s">
        <v>287</v>
      </c>
      <c r="Y173" s="49" t="s">
        <v>1245</v>
      </c>
      <c r="Z173" s="210"/>
      <c r="AA173" s="210"/>
      <c r="AB173" s="210"/>
      <c r="AC173" s="210"/>
      <c r="AD173" s="210"/>
      <c r="AE173" s="210"/>
      <c r="AF173" s="210"/>
      <c r="AG173" s="210"/>
    </row>
    <row r="174" spans="1:33" s="211" customFormat="1" ht="93" customHeight="1">
      <c r="A174" s="55"/>
      <c r="B174" s="56"/>
      <c r="C174" s="41"/>
      <c r="D174" s="1078"/>
      <c r="E174" s="1068" t="s">
        <v>1270</v>
      </c>
      <c r="F174" s="1069">
        <v>0</v>
      </c>
      <c r="G174" s="1043">
        <v>15000</v>
      </c>
      <c r="H174" s="1069">
        <v>0</v>
      </c>
      <c r="I174" s="1069">
        <v>0</v>
      </c>
      <c r="J174" s="1069">
        <v>0</v>
      </c>
      <c r="K174" s="662">
        <f t="shared" si="24"/>
        <v>15000</v>
      </c>
      <c r="L174" s="1069">
        <v>0</v>
      </c>
      <c r="M174" s="1069">
        <v>0</v>
      </c>
      <c r="N174" s="1069">
        <v>0</v>
      </c>
      <c r="O174" s="1069">
        <v>0</v>
      </c>
      <c r="P174" s="1585" t="s">
        <v>3537</v>
      </c>
      <c r="Q174" s="1585" t="s">
        <v>3543</v>
      </c>
      <c r="R174" s="1064">
        <v>21794</v>
      </c>
      <c r="S174" s="663"/>
      <c r="T174" s="663"/>
      <c r="U174" s="1795">
        <v>10</v>
      </c>
      <c r="V174" s="1795">
        <v>10.1</v>
      </c>
      <c r="W174" s="1795" t="s">
        <v>286</v>
      </c>
      <c r="X174" s="48" t="s">
        <v>287</v>
      </c>
      <c r="Y174" s="49" t="s">
        <v>1245</v>
      </c>
      <c r="Z174" s="210"/>
      <c r="AA174" s="210"/>
      <c r="AB174" s="210"/>
      <c r="AC174" s="210"/>
      <c r="AD174" s="210"/>
      <c r="AE174" s="210"/>
      <c r="AF174" s="210"/>
      <c r="AG174" s="210"/>
    </row>
    <row r="175" spans="1:33" s="211" customFormat="1" ht="93" customHeight="1">
      <c r="A175" s="55"/>
      <c r="B175" s="56"/>
      <c r="C175" s="41"/>
      <c r="D175" s="1078"/>
      <c r="E175" s="1068" t="s">
        <v>1271</v>
      </c>
      <c r="F175" s="1069">
        <v>0</v>
      </c>
      <c r="G175" s="1043">
        <v>17000</v>
      </c>
      <c r="H175" s="1069">
        <v>0</v>
      </c>
      <c r="I175" s="1069">
        <v>0</v>
      </c>
      <c r="J175" s="1069">
        <v>0</v>
      </c>
      <c r="K175" s="662">
        <f t="shared" si="24"/>
        <v>17000</v>
      </c>
      <c r="L175" s="1069">
        <v>0</v>
      </c>
      <c r="M175" s="1069">
        <v>0</v>
      </c>
      <c r="N175" s="1069">
        <v>0</v>
      </c>
      <c r="O175" s="1069">
        <v>0</v>
      </c>
      <c r="P175" s="1585" t="s">
        <v>3537</v>
      </c>
      <c r="Q175" s="1585" t="s">
        <v>3543</v>
      </c>
      <c r="R175" s="1064">
        <v>21732</v>
      </c>
      <c r="S175" s="663"/>
      <c r="T175" s="663"/>
      <c r="U175" s="1795">
        <v>10</v>
      </c>
      <c r="V175" s="1795">
        <v>10.1</v>
      </c>
      <c r="W175" s="1795" t="s">
        <v>286</v>
      </c>
      <c r="X175" s="48" t="s">
        <v>287</v>
      </c>
      <c r="Y175" s="49" t="s">
        <v>1245</v>
      </c>
      <c r="Z175" s="210"/>
      <c r="AA175" s="210"/>
      <c r="AB175" s="210"/>
      <c r="AC175" s="210"/>
      <c r="AD175" s="210"/>
      <c r="AE175" s="210"/>
      <c r="AF175" s="210"/>
      <c r="AG175" s="210"/>
    </row>
    <row r="176" spans="1:33" s="211" customFormat="1" ht="93" customHeight="1">
      <c r="A176" s="55"/>
      <c r="B176" s="56"/>
      <c r="C176" s="41"/>
      <c r="D176" s="1078"/>
      <c r="E176" s="1068" t="s">
        <v>1272</v>
      </c>
      <c r="F176" s="1069">
        <v>0</v>
      </c>
      <c r="G176" s="1043">
        <v>19000</v>
      </c>
      <c r="H176" s="1069">
        <v>0</v>
      </c>
      <c r="I176" s="1069">
        <v>0</v>
      </c>
      <c r="J176" s="1069">
        <v>0</v>
      </c>
      <c r="K176" s="662">
        <f t="shared" si="24"/>
        <v>19000</v>
      </c>
      <c r="L176" s="1069">
        <v>0</v>
      </c>
      <c r="M176" s="1069">
        <v>0</v>
      </c>
      <c r="N176" s="1069">
        <v>0</v>
      </c>
      <c r="O176" s="1069">
        <v>0</v>
      </c>
      <c r="P176" s="1585" t="s">
        <v>3537</v>
      </c>
      <c r="Q176" s="1585" t="s">
        <v>3543</v>
      </c>
      <c r="R176" s="1064">
        <v>21794</v>
      </c>
      <c r="S176" s="663"/>
      <c r="T176" s="663"/>
      <c r="U176" s="702">
        <v>10</v>
      </c>
      <c r="V176" s="702">
        <v>10.1</v>
      </c>
      <c r="W176" s="702" t="s">
        <v>286</v>
      </c>
      <c r="X176" s="48" t="s">
        <v>287</v>
      </c>
      <c r="Y176" s="49" t="s">
        <v>1245</v>
      </c>
      <c r="Z176" s="210"/>
      <c r="AA176" s="210"/>
      <c r="AB176" s="210"/>
      <c r="AC176" s="210"/>
      <c r="AD176" s="210"/>
      <c r="AE176" s="210"/>
      <c r="AF176" s="210"/>
      <c r="AG176" s="210"/>
    </row>
    <row r="177" spans="1:33" s="211" customFormat="1" ht="108" customHeight="1">
      <c r="A177" s="55"/>
      <c r="B177" s="56"/>
      <c r="C177" s="582">
        <v>66</v>
      </c>
      <c r="D177" s="498">
        <v>7</v>
      </c>
      <c r="E177" s="531" t="s">
        <v>1273</v>
      </c>
      <c r="F177" s="1069">
        <v>0</v>
      </c>
      <c r="G177" s="110">
        <v>25000</v>
      </c>
      <c r="H177" s="62">
        <v>0</v>
      </c>
      <c r="I177" s="62">
        <v>0</v>
      </c>
      <c r="J177" s="62">
        <v>0</v>
      </c>
      <c r="K177" s="70">
        <f t="shared" si="24"/>
        <v>25000</v>
      </c>
      <c r="L177" s="62">
        <v>0</v>
      </c>
      <c r="M177" s="62">
        <v>0</v>
      </c>
      <c r="N177" s="62">
        <v>0</v>
      </c>
      <c r="O177" s="62">
        <v>0</v>
      </c>
      <c r="P177" s="83" t="s">
        <v>3537</v>
      </c>
      <c r="Q177" s="83" t="s">
        <v>3544</v>
      </c>
      <c r="R177" s="1588">
        <v>21641</v>
      </c>
      <c r="S177" s="65" t="s">
        <v>1247</v>
      </c>
      <c r="T177" s="65" t="s">
        <v>1248</v>
      </c>
      <c r="U177" s="702">
        <v>10</v>
      </c>
      <c r="V177" s="702">
        <v>10.1</v>
      </c>
      <c r="W177" s="702" t="s">
        <v>286</v>
      </c>
      <c r="X177" s="48" t="s">
        <v>287</v>
      </c>
      <c r="Y177" s="49" t="s">
        <v>1245</v>
      </c>
      <c r="Z177" s="210"/>
      <c r="AA177" s="210"/>
      <c r="AB177" s="210"/>
      <c r="AC177" s="210"/>
      <c r="AD177" s="210"/>
      <c r="AE177" s="210"/>
      <c r="AF177" s="210"/>
      <c r="AG177" s="210"/>
    </row>
    <row r="178" spans="1:33" s="211" customFormat="1" ht="202.5" customHeight="1">
      <c r="A178" s="55"/>
      <c r="B178" s="56"/>
      <c r="C178" s="582">
        <v>67</v>
      </c>
      <c r="D178" s="498">
        <v>8</v>
      </c>
      <c r="E178" s="454" t="s">
        <v>1274</v>
      </c>
      <c r="F178" s="110">
        <v>10000</v>
      </c>
      <c r="G178" s="110"/>
      <c r="H178" s="62">
        <v>0</v>
      </c>
      <c r="I178" s="62">
        <v>0</v>
      </c>
      <c r="J178" s="62">
        <v>0</v>
      </c>
      <c r="K178" s="70">
        <f t="shared" si="24"/>
        <v>10000</v>
      </c>
      <c r="L178" s="62">
        <v>0</v>
      </c>
      <c r="M178" s="62">
        <v>0</v>
      </c>
      <c r="N178" s="62">
        <v>0</v>
      </c>
      <c r="O178" s="62">
        <v>0</v>
      </c>
      <c r="P178" s="1585" t="s">
        <v>3537</v>
      </c>
      <c r="Q178" s="1585" t="s">
        <v>3545</v>
      </c>
      <c r="R178" s="1607">
        <v>21582</v>
      </c>
      <c r="S178" s="65" t="s">
        <v>1243</v>
      </c>
      <c r="T178" s="65" t="s">
        <v>1275</v>
      </c>
      <c r="U178" s="1795">
        <v>10</v>
      </c>
      <c r="V178" s="1795">
        <v>10.1</v>
      </c>
      <c r="W178" s="1795" t="s">
        <v>286</v>
      </c>
      <c r="X178" s="48" t="s">
        <v>287</v>
      </c>
      <c r="Y178" s="49" t="s">
        <v>1245</v>
      </c>
      <c r="Z178" s="210"/>
      <c r="AA178" s="210"/>
      <c r="AB178" s="210"/>
      <c r="AC178" s="210"/>
      <c r="AD178" s="210"/>
      <c r="AE178" s="210"/>
      <c r="AF178" s="210"/>
      <c r="AG178" s="210"/>
    </row>
    <row r="179" spans="1:33" s="211" customFormat="1" ht="302.25" customHeight="1">
      <c r="A179" s="55"/>
      <c r="B179" s="56"/>
      <c r="C179" s="582">
        <v>68</v>
      </c>
      <c r="D179" s="628">
        <v>1</v>
      </c>
      <c r="E179" s="531" t="s">
        <v>1787</v>
      </c>
      <c r="F179" s="1074">
        <v>0</v>
      </c>
      <c r="G179" s="185">
        <v>50000</v>
      </c>
      <c r="H179" s="1074">
        <v>0</v>
      </c>
      <c r="I179" s="1074">
        <v>0</v>
      </c>
      <c r="J179" s="1074">
        <v>0</v>
      </c>
      <c r="K179" s="1584">
        <f>SUM(F179,G179,H179,I179,J179)</f>
        <v>50000</v>
      </c>
      <c r="L179" s="69">
        <v>0</v>
      </c>
      <c r="M179" s="69">
        <v>0</v>
      </c>
      <c r="N179" s="74">
        <v>30</v>
      </c>
      <c r="O179" s="74">
        <v>30</v>
      </c>
      <c r="P179" s="66" t="s">
        <v>1788</v>
      </c>
      <c r="Q179" s="66" t="s">
        <v>3766</v>
      </c>
      <c r="R179" s="65" t="s">
        <v>3669</v>
      </c>
      <c r="S179" s="65"/>
      <c r="T179" s="65"/>
      <c r="U179" s="702">
        <v>10</v>
      </c>
      <c r="V179" s="702">
        <v>10.1</v>
      </c>
      <c r="W179" s="702" t="s">
        <v>286</v>
      </c>
      <c r="X179" s="74" t="s">
        <v>1639</v>
      </c>
      <c r="Y179" s="66" t="s">
        <v>1747</v>
      </c>
      <c r="Z179" s="210"/>
      <c r="AA179" s="210"/>
      <c r="AB179" s="210"/>
      <c r="AC179" s="210"/>
      <c r="AD179" s="210"/>
      <c r="AE179" s="210"/>
      <c r="AF179" s="210"/>
      <c r="AG179" s="210"/>
    </row>
    <row r="180" spans="1:33" s="220" customFormat="1" ht="339" customHeight="1">
      <c r="A180" s="1041"/>
      <c r="B180" s="1042"/>
      <c r="C180" s="1058"/>
      <c r="D180" s="1088"/>
      <c r="E180" s="1068" t="s">
        <v>3219</v>
      </c>
      <c r="F180" s="1074">
        <v>0</v>
      </c>
      <c r="G180" s="103">
        <v>25000</v>
      </c>
      <c r="H180" s="1074">
        <v>0</v>
      </c>
      <c r="I180" s="1074">
        <v>0</v>
      </c>
      <c r="J180" s="1074">
        <v>0</v>
      </c>
      <c r="K180" s="1085">
        <f t="shared" ref="K180:K182" si="25">SUM(F180,G180,H180,I180,J180)</f>
        <v>25000</v>
      </c>
      <c r="L180" s="96">
        <v>10</v>
      </c>
      <c r="M180" s="96">
        <v>5</v>
      </c>
      <c r="N180" s="96">
        <v>25</v>
      </c>
      <c r="O180" s="96">
        <v>40</v>
      </c>
      <c r="P180" s="83" t="s">
        <v>3548</v>
      </c>
      <c r="Q180" s="83" t="s">
        <v>3549</v>
      </c>
      <c r="R180" s="96" t="s">
        <v>1686</v>
      </c>
      <c r="S180" s="106" t="s">
        <v>1800</v>
      </c>
      <c r="T180" s="663" t="s">
        <v>1801</v>
      </c>
      <c r="U180" s="702">
        <v>10</v>
      </c>
      <c r="V180" s="702">
        <v>10.1</v>
      </c>
      <c r="W180" s="702" t="s">
        <v>286</v>
      </c>
      <c r="X180" s="1045" t="s">
        <v>1639</v>
      </c>
      <c r="Y180" s="105" t="s">
        <v>1747</v>
      </c>
      <c r="Z180" s="219"/>
      <c r="AA180" s="219"/>
      <c r="AB180" s="219"/>
      <c r="AC180" s="219"/>
      <c r="AD180" s="219"/>
      <c r="AE180" s="219"/>
      <c r="AF180" s="219"/>
      <c r="AG180" s="219"/>
    </row>
    <row r="181" spans="1:33" s="220" customFormat="1" ht="349.5" customHeight="1">
      <c r="A181" s="1041"/>
      <c r="B181" s="1042"/>
      <c r="C181" s="1058"/>
      <c r="D181" s="1088"/>
      <c r="E181" s="1068" t="s">
        <v>3220</v>
      </c>
      <c r="F181" s="1074">
        <v>0</v>
      </c>
      <c r="G181" s="103">
        <v>25000</v>
      </c>
      <c r="H181" s="1074">
        <v>0</v>
      </c>
      <c r="I181" s="1074">
        <v>0</v>
      </c>
      <c r="J181" s="1074">
        <v>0</v>
      </c>
      <c r="K181" s="1085">
        <f t="shared" si="25"/>
        <v>25000</v>
      </c>
      <c r="L181" s="1586">
        <v>10</v>
      </c>
      <c r="M181" s="1586">
        <v>5</v>
      </c>
      <c r="N181" s="1586">
        <v>25</v>
      </c>
      <c r="O181" s="1586">
        <v>40</v>
      </c>
      <c r="P181" s="83" t="s">
        <v>3548</v>
      </c>
      <c r="Q181" s="98" t="s">
        <v>3767</v>
      </c>
      <c r="R181" s="1586" t="s">
        <v>1690</v>
      </c>
      <c r="S181" s="106" t="s">
        <v>1858</v>
      </c>
      <c r="T181" s="663" t="s">
        <v>1859</v>
      </c>
      <c r="U181" s="1795">
        <v>10</v>
      </c>
      <c r="V181" s="1795">
        <v>10.1</v>
      </c>
      <c r="W181" s="1795" t="s">
        <v>286</v>
      </c>
      <c r="X181" s="1045" t="s">
        <v>1639</v>
      </c>
      <c r="Y181" s="105" t="s">
        <v>1747</v>
      </c>
      <c r="Z181" s="219"/>
      <c r="AA181" s="219"/>
      <c r="AB181" s="219"/>
      <c r="AC181" s="219"/>
      <c r="AD181" s="219"/>
      <c r="AE181" s="219"/>
      <c r="AF181" s="219"/>
      <c r="AG181" s="219"/>
    </row>
    <row r="182" spans="1:33" s="211" customFormat="1" ht="231" customHeight="1">
      <c r="A182" s="55"/>
      <c r="B182" s="56"/>
      <c r="C182" s="582">
        <v>69</v>
      </c>
      <c r="D182" s="628">
        <v>2</v>
      </c>
      <c r="E182" s="531" t="s">
        <v>1789</v>
      </c>
      <c r="F182" s="1074">
        <v>0</v>
      </c>
      <c r="G182" s="185">
        <v>50000</v>
      </c>
      <c r="H182" s="1074">
        <v>0</v>
      </c>
      <c r="I182" s="1074">
        <v>0</v>
      </c>
      <c r="J182" s="1074">
        <v>0</v>
      </c>
      <c r="K182" s="1584">
        <f t="shared" si="25"/>
        <v>50000</v>
      </c>
      <c r="L182" s="69">
        <v>0</v>
      </c>
      <c r="M182" s="69">
        <v>0</v>
      </c>
      <c r="N182" s="74">
        <v>250</v>
      </c>
      <c r="O182" s="74">
        <v>250</v>
      </c>
      <c r="P182" s="66" t="s">
        <v>3443</v>
      </c>
      <c r="Q182" s="66" t="s">
        <v>1790</v>
      </c>
      <c r="R182" s="65" t="s">
        <v>3524</v>
      </c>
      <c r="S182" s="57" t="s">
        <v>1785</v>
      </c>
      <c r="T182" s="65" t="s">
        <v>1786</v>
      </c>
      <c r="U182" s="702">
        <v>10</v>
      </c>
      <c r="V182" s="702">
        <v>10.1</v>
      </c>
      <c r="W182" s="702" t="s">
        <v>286</v>
      </c>
      <c r="X182" s="74" t="s">
        <v>1639</v>
      </c>
      <c r="Y182" s="66" t="s">
        <v>1747</v>
      </c>
      <c r="Z182" s="210"/>
      <c r="AA182" s="210"/>
      <c r="AB182" s="210"/>
      <c r="AC182" s="210"/>
      <c r="AD182" s="210"/>
      <c r="AE182" s="210"/>
      <c r="AF182" s="210"/>
      <c r="AG182" s="210"/>
    </row>
    <row r="183" spans="1:33" s="211" customFormat="1" ht="142.5" customHeight="1">
      <c r="A183" s="55"/>
      <c r="B183" s="56"/>
      <c r="C183" s="582">
        <v>70</v>
      </c>
      <c r="D183" s="492">
        <v>1</v>
      </c>
      <c r="E183" s="510" t="s">
        <v>1965</v>
      </c>
      <c r="F183" s="63">
        <v>0</v>
      </c>
      <c r="G183" s="63">
        <v>25000</v>
      </c>
      <c r="H183" s="63">
        <v>0</v>
      </c>
      <c r="I183" s="63">
        <v>0</v>
      </c>
      <c r="J183" s="63">
        <v>0</v>
      </c>
      <c r="K183" s="63">
        <f>SUM(F183,G183,H183,I183,J183)</f>
        <v>25000</v>
      </c>
      <c r="L183" s="63">
        <v>0</v>
      </c>
      <c r="M183" s="63">
        <v>0</v>
      </c>
      <c r="N183" s="40">
        <v>10</v>
      </c>
      <c r="O183" s="40">
        <v>10</v>
      </c>
      <c r="P183" s="416" t="s">
        <v>1966</v>
      </c>
      <c r="Q183" s="416" t="s">
        <v>1967</v>
      </c>
      <c r="R183" s="67">
        <v>21702</v>
      </c>
      <c r="S183" s="702" t="s">
        <v>1968</v>
      </c>
      <c r="T183" s="855" t="s">
        <v>1969</v>
      </c>
      <c r="U183" s="702">
        <v>10</v>
      </c>
      <c r="V183" s="702">
        <v>10.1</v>
      </c>
      <c r="W183" s="702" t="s">
        <v>286</v>
      </c>
      <c r="X183" s="74" t="s">
        <v>1639</v>
      </c>
      <c r="Y183" s="66" t="s">
        <v>1961</v>
      </c>
      <c r="Z183" s="210"/>
      <c r="AA183" s="210"/>
      <c r="AB183" s="210"/>
      <c r="AC183" s="210"/>
      <c r="AD183" s="210"/>
      <c r="AE183" s="210"/>
      <c r="AF183" s="210"/>
      <c r="AG183" s="210"/>
    </row>
    <row r="184" spans="1:33" s="211" customFormat="1" ht="116.25" customHeight="1">
      <c r="A184" s="55"/>
      <c r="B184" s="56"/>
      <c r="C184" s="582">
        <v>71</v>
      </c>
      <c r="D184" s="492">
        <v>2</v>
      </c>
      <c r="E184" s="478" t="s">
        <v>3906</v>
      </c>
      <c r="F184" s="63">
        <v>0</v>
      </c>
      <c r="G184" s="63">
        <v>25000</v>
      </c>
      <c r="H184" s="63">
        <v>0</v>
      </c>
      <c r="I184" s="63">
        <v>0</v>
      </c>
      <c r="J184" s="63">
        <v>0</v>
      </c>
      <c r="K184" s="63">
        <f t="shared" ref="K184:K192" si="26">SUM(F184,G184,H184,I184,J184)</f>
        <v>25000</v>
      </c>
      <c r="L184" s="40">
        <v>5</v>
      </c>
      <c r="M184" s="40">
        <v>10</v>
      </c>
      <c r="N184" s="40">
        <v>10</v>
      </c>
      <c r="O184" s="40">
        <v>25</v>
      </c>
      <c r="P184" s="416" t="s">
        <v>1966</v>
      </c>
      <c r="Q184" s="416" t="s">
        <v>1970</v>
      </c>
      <c r="R184" s="702" t="s">
        <v>3559</v>
      </c>
      <c r="S184" s="702" t="s">
        <v>1971</v>
      </c>
      <c r="T184" s="855" t="s">
        <v>1972</v>
      </c>
      <c r="U184" s="1795">
        <v>10</v>
      </c>
      <c r="V184" s="1795">
        <v>10.1</v>
      </c>
      <c r="W184" s="1795" t="s">
        <v>286</v>
      </c>
      <c r="X184" s="74" t="s">
        <v>1639</v>
      </c>
      <c r="Y184" s="66" t="s">
        <v>1961</v>
      </c>
      <c r="Z184" s="210"/>
      <c r="AA184" s="210"/>
      <c r="AB184" s="210"/>
      <c r="AC184" s="210"/>
      <c r="AD184" s="210"/>
      <c r="AE184" s="210"/>
      <c r="AF184" s="210"/>
      <c r="AG184" s="210"/>
    </row>
    <row r="185" spans="1:33" s="211" customFormat="1" ht="93" customHeight="1">
      <c r="A185" s="55"/>
      <c r="B185" s="56"/>
      <c r="C185" s="582">
        <v>72</v>
      </c>
      <c r="D185" s="492">
        <v>3</v>
      </c>
      <c r="E185" s="510" t="s">
        <v>1973</v>
      </c>
      <c r="F185" s="63">
        <v>0</v>
      </c>
      <c r="G185" s="76">
        <f>SUM(G186:G192)</f>
        <v>175000</v>
      </c>
      <c r="H185" s="63">
        <v>0</v>
      </c>
      <c r="I185" s="63">
        <v>0</v>
      </c>
      <c r="J185" s="63">
        <v>0</v>
      </c>
      <c r="K185" s="63">
        <f t="shared" si="26"/>
        <v>175000</v>
      </c>
      <c r="L185" s="63">
        <v>0</v>
      </c>
      <c r="M185" s="40">
        <f>SUM(M186:M192)</f>
        <v>42</v>
      </c>
      <c r="N185" s="40">
        <f>SUM(N186:N191)</f>
        <v>110</v>
      </c>
      <c r="O185" s="40">
        <f>SUM(L185:N185)</f>
        <v>152</v>
      </c>
      <c r="P185" s="416" t="s">
        <v>1974</v>
      </c>
      <c r="Q185" s="416" t="s">
        <v>1975</v>
      </c>
      <c r="R185" s="65" t="s">
        <v>3560</v>
      </c>
      <c r="S185" s="702" t="s">
        <v>1976</v>
      </c>
      <c r="T185" s="855" t="s">
        <v>1977</v>
      </c>
      <c r="U185" s="1795">
        <v>10</v>
      </c>
      <c r="V185" s="1795">
        <v>10.1</v>
      </c>
      <c r="W185" s="1795" t="s">
        <v>286</v>
      </c>
      <c r="X185" s="74" t="s">
        <v>1639</v>
      </c>
      <c r="Y185" s="66" t="s">
        <v>1961</v>
      </c>
      <c r="Z185" s="210"/>
      <c r="AA185" s="210"/>
      <c r="AB185" s="210"/>
      <c r="AC185" s="210"/>
      <c r="AD185" s="210"/>
      <c r="AE185" s="210"/>
      <c r="AF185" s="210"/>
      <c r="AG185" s="210"/>
    </row>
    <row r="186" spans="1:33" s="220" customFormat="1" ht="45" customHeight="1">
      <c r="A186" s="1041"/>
      <c r="B186" s="1042"/>
      <c r="C186" s="1058"/>
      <c r="D186" s="1083"/>
      <c r="E186" s="1060" t="s">
        <v>813</v>
      </c>
      <c r="F186" s="1062">
        <v>0</v>
      </c>
      <c r="G186" s="1094">
        <v>3000</v>
      </c>
      <c r="H186" s="1062">
        <v>0</v>
      </c>
      <c r="I186" s="1062">
        <v>0</v>
      </c>
      <c r="J186" s="1062">
        <v>0</v>
      </c>
      <c r="K186" s="1062">
        <f t="shared" si="26"/>
        <v>3000</v>
      </c>
      <c r="L186" s="1062">
        <v>0</v>
      </c>
      <c r="M186" s="656">
        <v>7</v>
      </c>
      <c r="N186" s="656">
        <v>20</v>
      </c>
      <c r="O186" s="656">
        <f t="shared" ref="O186:O192" si="27">SUM(L186:N186)</f>
        <v>27</v>
      </c>
      <c r="P186" s="663" t="s">
        <v>525</v>
      </c>
      <c r="Q186" s="663" t="s">
        <v>525</v>
      </c>
      <c r="R186" s="1064">
        <v>21610</v>
      </c>
      <c r="S186" s="656" t="s">
        <v>1976</v>
      </c>
      <c r="T186" s="1095" t="s">
        <v>1977</v>
      </c>
      <c r="U186" s="702">
        <v>10</v>
      </c>
      <c r="V186" s="702">
        <v>10.1</v>
      </c>
      <c r="W186" s="702" t="s">
        <v>286</v>
      </c>
      <c r="X186" s="1045" t="s">
        <v>1639</v>
      </c>
      <c r="Y186" s="105" t="s">
        <v>1961</v>
      </c>
      <c r="Z186" s="219"/>
      <c r="AA186" s="219"/>
      <c r="AB186" s="219"/>
      <c r="AC186" s="219"/>
      <c r="AD186" s="219"/>
      <c r="AE186" s="219"/>
      <c r="AF186" s="219"/>
      <c r="AG186" s="219"/>
    </row>
    <row r="187" spans="1:33" s="220" customFormat="1" ht="45" customHeight="1">
      <c r="A187" s="1041"/>
      <c r="B187" s="1042"/>
      <c r="C187" s="1058"/>
      <c r="D187" s="1083"/>
      <c r="E187" s="1060" t="s">
        <v>1978</v>
      </c>
      <c r="F187" s="1062">
        <v>0</v>
      </c>
      <c r="G187" s="1094">
        <v>35000</v>
      </c>
      <c r="H187" s="1062">
        <v>0</v>
      </c>
      <c r="I187" s="1062">
        <v>0</v>
      </c>
      <c r="J187" s="1062">
        <v>0</v>
      </c>
      <c r="K187" s="1062">
        <f t="shared" si="26"/>
        <v>35000</v>
      </c>
      <c r="L187" s="1062">
        <v>0</v>
      </c>
      <c r="M187" s="656">
        <v>5</v>
      </c>
      <c r="N187" s="656">
        <v>20</v>
      </c>
      <c r="O187" s="656">
        <f t="shared" si="27"/>
        <v>25</v>
      </c>
      <c r="P187" s="663" t="s">
        <v>525</v>
      </c>
      <c r="Q187" s="663" t="s">
        <v>525</v>
      </c>
      <c r="R187" s="1064">
        <v>21641</v>
      </c>
      <c r="S187" s="656" t="s">
        <v>1979</v>
      </c>
      <c r="T187" s="1095" t="s">
        <v>1980</v>
      </c>
      <c r="U187" s="702">
        <v>10</v>
      </c>
      <c r="V187" s="702">
        <v>10.1</v>
      </c>
      <c r="W187" s="702" t="s">
        <v>286</v>
      </c>
      <c r="X187" s="1045" t="s">
        <v>1639</v>
      </c>
      <c r="Y187" s="105" t="s">
        <v>1961</v>
      </c>
      <c r="Z187" s="219"/>
      <c r="AA187" s="219"/>
      <c r="AB187" s="219"/>
      <c r="AC187" s="219"/>
      <c r="AD187" s="219"/>
      <c r="AE187" s="219"/>
      <c r="AF187" s="219"/>
      <c r="AG187" s="219"/>
    </row>
    <row r="188" spans="1:33" s="220" customFormat="1" ht="45" customHeight="1">
      <c r="A188" s="1041"/>
      <c r="B188" s="1042"/>
      <c r="C188" s="1058"/>
      <c r="D188" s="1083"/>
      <c r="E188" s="1060" t="s">
        <v>1981</v>
      </c>
      <c r="F188" s="1062">
        <v>0</v>
      </c>
      <c r="G188" s="1096">
        <v>45000</v>
      </c>
      <c r="H188" s="1062">
        <v>0</v>
      </c>
      <c r="I188" s="1062">
        <v>0</v>
      </c>
      <c r="J188" s="1062">
        <v>0</v>
      </c>
      <c r="K188" s="1062">
        <f t="shared" si="26"/>
        <v>45000</v>
      </c>
      <c r="L188" s="1062">
        <v>0</v>
      </c>
      <c r="M188" s="1062">
        <v>0</v>
      </c>
      <c r="N188" s="656">
        <v>10</v>
      </c>
      <c r="O188" s="656">
        <f t="shared" si="27"/>
        <v>10</v>
      </c>
      <c r="P188" s="663" t="s">
        <v>525</v>
      </c>
      <c r="Q188" s="663" t="s">
        <v>525</v>
      </c>
      <c r="R188" s="1064">
        <v>21610</v>
      </c>
      <c r="S188" s="656" t="s">
        <v>1982</v>
      </c>
      <c r="T188" s="1095" t="s">
        <v>1983</v>
      </c>
      <c r="U188" s="1795">
        <v>10</v>
      </c>
      <c r="V188" s="1795">
        <v>10.1</v>
      </c>
      <c r="W188" s="1795" t="s">
        <v>286</v>
      </c>
      <c r="X188" s="1045" t="s">
        <v>1639</v>
      </c>
      <c r="Y188" s="105" t="s">
        <v>1961</v>
      </c>
      <c r="Z188" s="219"/>
      <c r="AA188" s="219"/>
      <c r="AB188" s="219"/>
      <c r="AC188" s="219"/>
      <c r="AD188" s="219"/>
      <c r="AE188" s="219"/>
      <c r="AF188" s="219"/>
      <c r="AG188" s="219"/>
    </row>
    <row r="189" spans="1:33" s="220" customFormat="1" ht="45" customHeight="1">
      <c r="A189" s="1041"/>
      <c r="B189" s="1042"/>
      <c r="C189" s="1058"/>
      <c r="D189" s="1083"/>
      <c r="E189" s="1060" t="s">
        <v>1984</v>
      </c>
      <c r="F189" s="1062">
        <v>0</v>
      </c>
      <c r="G189" s="1097">
        <v>30000</v>
      </c>
      <c r="H189" s="1062">
        <v>0</v>
      </c>
      <c r="I189" s="1062">
        <v>0</v>
      </c>
      <c r="J189" s="1062">
        <v>0</v>
      </c>
      <c r="K189" s="1062">
        <f t="shared" si="26"/>
        <v>30000</v>
      </c>
      <c r="L189" s="1062">
        <v>0</v>
      </c>
      <c r="M189" s="656">
        <v>5</v>
      </c>
      <c r="N189" s="656">
        <v>15</v>
      </c>
      <c r="O189" s="656">
        <f t="shared" si="27"/>
        <v>20</v>
      </c>
      <c r="P189" s="663" t="s">
        <v>525</v>
      </c>
      <c r="Q189" s="663" t="s">
        <v>525</v>
      </c>
      <c r="R189" s="1064">
        <v>21641</v>
      </c>
      <c r="S189" s="656" t="s">
        <v>1985</v>
      </c>
      <c r="T189" s="1095" t="s">
        <v>1986</v>
      </c>
      <c r="U189" s="1795">
        <v>10</v>
      </c>
      <c r="V189" s="1795">
        <v>10.1</v>
      </c>
      <c r="W189" s="1795" t="s">
        <v>286</v>
      </c>
      <c r="X189" s="1045" t="s">
        <v>1639</v>
      </c>
      <c r="Y189" s="105" t="s">
        <v>1961</v>
      </c>
      <c r="Z189" s="219"/>
      <c r="AA189" s="219"/>
      <c r="AB189" s="219"/>
      <c r="AC189" s="219"/>
      <c r="AD189" s="219"/>
      <c r="AE189" s="219"/>
      <c r="AF189" s="219"/>
      <c r="AG189" s="219"/>
    </row>
    <row r="190" spans="1:33" s="220" customFormat="1" ht="45" customHeight="1">
      <c r="A190" s="1041"/>
      <c r="B190" s="1042"/>
      <c r="C190" s="1058"/>
      <c r="D190" s="1083"/>
      <c r="E190" s="1060" t="s">
        <v>1987</v>
      </c>
      <c r="F190" s="1062">
        <v>0</v>
      </c>
      <c r="G190" s="1097">
        <v>30000</v>
      </c>
      <c r="H190" s="1062">
        <v>0</v>
      </c>
      <c r="I190" s="1062">
        <v>0</v>
      </c>
      <c r="J190" s="1062">
        <v>0</v>
      </c>
      <c r="K190" s="1062">
        <f t="shared" si="26"/>
        <v>30000</v>
      </c>
      <c r="L190" s="1062">
        <v>0</v>
      </c>
      <c r="M190" s="656">
        <v>10</v>
      </c>
      <c r="N190" s="656">
        <v>15</v>
      </c>
      <c r="O190" s="656">
        <f t="shared" si="27"/>
        <v>25</v>
      </c>
      <c r="P190" s="663" t="s">
        <v>525</v>
      </c>
      <c r="Q190" s="663" t="s">
        <v>525</v>
      </c>
      <c r="R190" s="1064">
        <v>21641</v>
      </c>
      <c r="S190" s="656" t="s">
        <v>1988</v>
      </c>
      <c r="T190" s="1095" t="s">
        <v>1989</v>
      </c>
      <c r="U190" s="1795">
        <v>10</v>
      </c>
      <c r="V190" s="1795">
        <v>10.1</v>
      </c>
      <c r="W190" s="1795" t="s">
        <v>286</v>
      </c>
      <c r="X190" s="1045" t="s">
        <v>1639</v>
      </c>
      <c r="Y190" s="105" t="s">
        <v>1961</v>
      </c>
      <c r="Z190" s="219"/>
      <c r="AA190" s="219"/>
      <c r="AB190" s="219"/>
      <c r="AC190" s="219"/>
      <c r="AD190" s="219"/>
      <c r="AE190" s="219"/>
      <c r="AF190" s="219"/>
      <c r="AG190" s="219"/>
    </row>
    <row r="191" spans="1:33" s="220" customFormat="1" ht="45" customHeight="1">
      <c r="A191" s="1041"/>
      <c r="B191" s="1042"/>
      <c r="C191" s="1058"/>
      <c r="D191" s="1083"/>
      <c r="E191" s="1060" t="s">
        <v>1990</v>
      </c>
      <c r="F191" s="1062">
        <v>0</v>
      </c>
      <c r="G191" s="1096">
        <v>30000</v>
      </c>
      <c r="H191" s="1062">
        <v>0</v>
      </c>
      <c r="I191" s="1062">
        <v>0</v>
      </c>
      <c r="J191" s="1062">
        <v>0</v>
      </c>
      <c r="K191" s="1062">
        <f t="shared" si="26"/>
        <v>30000</v>
      </c>
      <c r="L191" s="1062">
        <v>0</v>
      </c>
      <c r="M191" s="1062">
        <v>0</v>
      </c>
      <c r="N191" s="656">
        <v>30</v>
      </c>
      <c r="O191" s="656">
        <f t="shared" si="27"/>
        <v>30</v>
      </c>
      <c r="P191" s="663" t="s">
        <v>525</v>
      </c>
      <c r="Q191" s="663" t="s">
        <v>525</v>
      </c>
      <c r="R191" s="1064">
        <v>21732</v>
      </c>
      <c r="S191" s="656" t="s">
        <v>1991</v>
      </c>
      <c r="T191" s="1095" t="s">
        <v>1992</v>
      </c>
      <c r="U191" s="1795">
        <v>10</v>
      </c>
      <c r="V191" s="1795">
        <v>10.1</v>
      </c>
      <c r="W191" s="1795" t="s">
        <v>286</v>
      </c>
      <c r="X191" s="1045" t="s">
        <v>1639</v>
      </c>
      <c r="Y191" s="105" t="s">
        <v>1961</v>
      </c>
      <c r="Z191" s="219"/>
      <c r="AA191" s="219"/>
      <c r="AB191" s="219"/>
      <c r="AC191" s="219"/>
      <c r="AD191" s="219"/>
      <c r="AE191" s="219"/>
      <c r="AF191" s="219"/>
      <c r="AG191" s="219"/>
    </row>
    <row r="192" spans="1:33" s="220" customFormat="1" ht="45" customHeight="1">
      <c r="A192" s="1041"/>
      <c r="B192" s="1042"/>
      <c r="C192" s="1058"/>
      <c r="D192" s="1083"/>
      <c r="E192" s="1060" t="s">
        <v>1993</v>
      </c>
      <c r="F192" s="1062">
        <v>0</v>
      </c>
      <c r="G192" s="1096">
        <v>2000</v>
      </c>
      <c r="H192" s="1062">
        <v>0</v>
      </c>
      <c r="I192" s="1062">
        <v>0</v>
      </c>
      <c r="J192" s="1062">
        <v>0</v>
      </c>
      <c r="K192" s="1062">
        <f t="shared" si="26"/>
        <v>2000</v>
      </c>
      <c r="L192" s="1062">
        <v>0</v>
      </c>
      <c r="M192" s="656">
        <v>15</v>
      </c>
      <c r="N192" s="1062">
        <v>0</v>
      </c>
      <c r="O192" s="656">
        <f t="shared" si="27"/>
        <v>15</v>
      </c>
      <c r="P192" s="663" t="s">
        <v>525</v>
      </c>
      <c r="Q192" s="663" t="s">
        <v>525</v>
      </c>
      <c r="R192" s="1064" t="s">
        <v>1994</v>
      </c>
      <c r="S192" s="656" t="s">
        <v>1976</v>
      </c>
      <c r="T192" s="1095" t="s">
        <v>1995</v>
      </c>
      <c r="U192" s="1795">
        <v>10</v>
      </c>
      <c r="V192" s="1795">
        <v>10.1</v>
      </c>
      <c r="W192" s="1795" t="s">
        <v>286</v>
      </c>
      <c r="X192" s="1045" t="s">
        <v>1639</v>
      </c>
      <c r="Y192" s="105" t="s">
        <v>1961</v>
      </c>
      <c r="Z192" s="219"/>
      <c r="AA192" s="219"/>
      <c r="AB192" s="219"/>
      <c r="AC192" s="219"/>
      <c r="AD192" s="219"/>
      <c r="AE192" s="219"/>
      <c r="AF192" s="219"/>
      <c r="AG192" s="219"/>
    </row>
    <row r="193" spans="1:33" s="211" customFormat="1" ht="69.75" customHeight="1">
      <c r="A193" s="55"/>
      <c r="B193" s="56"/>
      <c r="C193" s="582">
        <v>73</v>
      </c>
      <c r="D193" s="521">
        <v>1</v>
      </c>
      <c r="E193" s="510" t="s">
        <v>2223</v>
      </c>
      <c r="F193" s="1074">
        <v>0</v>
      </c>
      <c r="G193" s="63">
        <v>65000</v>
      </c>
      <c r="H193" s="1074">
        <v>0</v>
      </c>
      <c r="I193" s="1074">
        <v>0</v>
      </c>
      <c r="J193" s="1074">
        <v>0</v>
      </c>
      <c r="K193" s="1098">
        <f>SUM(F193,G193,H193,I193,J193)</f>
        <v>65000</v>
      </c>
      <c r="L193" s="70">
        <v>0</v>
      </c>
      <c r="M193" s="70">
        <v>0</v>
      </c>
      <c r="N193" s="70">
        <v>100</v>
      </c>
      <c r="O193" s="64">
        <v>100</v>
      </c>
      <c r="P193" s="66" t="s">
        <v>2224</v>
      </c>
      <c r="Q193" s="66" t="s">
        <v>2225</v>
      </c>
      <c r="R193" s="67">
        <v>21732</v>
      </c>
      <c r="S193" s="57" t="s">
        <v>2226</v>
      </c>
      <c r="T193" s="65" t="s">
        <v>2227</v>
      </c>
      <c r="U193" s="1795">
        <v>10</v>
      </c>
      <c r="V193" s="1795">
        <v>10.1</v>
      </c>
      <c r="W193" s="1795" t="s">
        <v>286</v>
      </c>
      <c r="X193" s="74" t="s">
        <v>1639</v>
      </c>
      <c r="Y193" s="66" t="s">
        <v>2228</v>
      </c>
      <c r="Z193" s="210"/>
      <c r="AA193" s="210"/>
      <c r="AB193" s="210"/>
      <c r="AC193" s="210"/>
      <c r="AD193" s="210"/>
      <c r="AE193" s="210"/>
      <c r="AF193" s="210"/>
      <c r="AG193" s="210"/>
    </row>
    <row r="194" spans="1:33" s="213" customFormat="1" ht="46.5" customHeight="1">
      <c r="A194" s="292"/>
      <c r="B194" s="293"/>
      <c r="C194" s="294" t="s">
        <v>31</v>
      </c>
      <c r="D194" s="484" t="s">
        <v>384</v>
      </c>
      <c r="E194" s="485" t="s">
        <v>385</v>
      </c>
      <c r="F194" s="340">
        <f t="shared" ref="F194:K194" si="28">SUM(F195,F200,F201,F202,F203)</f>
        <v>0</v>
      </c>
      <c r="G194" s="340">
        <f t="shared" si="28"/>
        <v>280000</v>
      </c>
      <c r="H194" s="340">
        <f t="shared" si="28"/>
        <v>0</v>
      </c>
      <c r="I194" s="340">
        <f t="shared" si="28"/>
        <v>0</v>
      </c>
      <c r="J194" s="340">
        <f t="shared" si="28"/>
        <v>0</v>
      </c>
      <c r="K194" s="340">
        <f t="shared" si="28"/>
        <v>280000</v>
      </c>
      <c r="L194" s="281"/>
      <c r="M194" s="282"/>
      <c r="N194" s="282"/>
      <c r="O194" s="282"/>
      <c r="P194" s="282"/>
      <c r="Q194" s="283"/>
      <c r="R194" s="281"/>
      <c r="S194" s="281"/>
      <c r="T194" s="281"/>
      <c r="U194" s="279"/>
      <c r="V194" s="284"/>
      <c r="W194" s="284"/>
      <c r="X194" s="284"/>
      <c r="Y194" s="341"/>
      <c r="Z194" s="212"/>
      <c r="AA194" s="212"/>
      <c r="AB194" s="212"/>
      <c r="AC194" s="212"/>
      <c r="AD194" s="212"/>
      <c r="AE194" s="212"/>
      <c r="AF194" s="212"/>
      <c r="AG194" s="212"/>
    </row>
    <row r="195" spans="1:33" s="211" customFormat="1" ht="100.5" customHeight="1">
      <c r="A195" s="1643"/>
      <c r="B195" s="1590"/>
      <c r="C195" s="1591">
        <v>1</v>
      </c>
      <c r="D195" s="1592">
        <v>1</v>
      </c>
      <c r="E195" s="1593" t="s">
        <v>1240</v>
      </c>
      <c r="F195" s="1594">
        <v>0</v>
      </c>
      <c r="G195" s="1594">
        <v>150000</v>
      </c>
      <c r="H195" s="1594">
        <v>0</v>
      </c>
      <c r="I195" s="1594">
        <v>0</v>
      </c>
      <c r="J195" s="1594">
        <v>0</v>
      </c>
      <c r="K195" s="1594">
        <f>SUM(F195,G195,H195,I195,J195)</f>
        <v>150000</v>
      </c>
      <c r="L195" s="1594">
        <v>0</v>
      </c>
      <c r="M195" s="1594">
        <v>0</v>
      </c>
      <c r="N195" s="1594">
        <v>0</v>
      </c>
      <c r="O195" s="1594">
        <v>0</v>
      </c>
      <c r="P195" s="1595" t="s">
        <v>3552</v>
      </c>
      <c r="Q195" s="1595" t="s">
        <v>3551</v>
      </c>
      <c r="R195" s="1596" t="s">
        <v>1241</v>
      </c>
      <c r="S195" s="1596" t="s">
        <v>1183</v>
      </c>
      <c r="T195" s="1597" t="s">
        <v>1184</v>
      </c>
      <c r="U195" s="1598">
        <v>10</v>
      </c>
      <c r="V195" s="1598">
        <v>10.1</v>
      </c>
      <c r="W195" s="1598" t="s">
        <v>384</v>
      </c>
      <c r="X195" s="1599" t="s">
        <v>394</v>
      </c>
      <c r="Y195" s="1599" t="s">
        <v>1078</v>
      </c>
      <c r="Z195" s="210"/>
      <c r="AA195" s="210"/>
      <c r="AB195" s="210"/>
      <c r="AC195" s="210"/>
      <c r="AD195" s="210"/>
      <c r="AE195" s="210"/>
      <c r="AF195" s="210"/>
      <c r="AG195" s="210"/>
    </row>
    <row r="196" spans="1:33" s="211" customFormat="1" ht="123" customHeight="1">
      <c r="A196" s="327"/>
      <c r="B196" s="328"/>
      <c r="C196" s="1600"/>
      <c r="D196" s="1601"/>
      <c r="E196" s="528"/>
      <c r="F196" s="1602"/>
      <c r="G196" s="1602"/>
      <c r="H196" s="1602"/>
      <c r="I196" s="1602"/>
      <c r="J196" s="1602"/>
      <c r="K196" s="1602"/>
      <c r="L196" s="1602"/>
      <c r="M196" s="1602"/>
      <c r="N196" s="1602"/>
      <c r="O196" s="1602"/>
      <c r="P196" s="1606" t="s">
        <v>3553</v>
      </c>
      <c r="Q196" s="1603" t="s">
        <v>3554</v>
      </c>
      <c r="R196" s="1604"/>
      <c r="S196" s="1604"/>
      <c r="T196" s="845"/>
      <c r="U196" s="329"/>
      <c r="V196" s="329"/>
      <c r="W196" s="329"/>
      <c r="X196" s="1605"/>
      <c r="Y196" s="1605"/>
      <c r="Z196" s="210"/>
      <c r="AA196" s="210"/>
      <c r="AB196" s="210"/>
      <c r="AC196" s="210"/>
      <c r="AD196" s="210"/>
      <c r="AE196" s="210"/>
      <c r="AF196" s="210"/>
      <c r="AG196" s="210"/>
    </row>
    <row r="197" spans="1:33" s="211" customFormat="1" ht="139.5" customHeight="1">
      <c r="A197" s="327"/>
      <c r="B197" s="328"/>
      <c r="C197" s="1600"/>
      <c r="D197" s="1601"/>
      <c r="E197" s="528"/>
      <c r="F197" s="1602"/>
      <c r="G197" s="1602"/>
      <c r="H197" s="1602"/>
      <c r="I197" s="1602"/>
      <c r="J197" s="1602"/>
      <c r="K197" s="1602"/>
      <c r="L197" s="1602"/>
      <c r="M197" s="1602"/>
      <c r="N197" s="1602"/>
      <c r="O197" s="1602"/>
      <c r="P197" s="1606" t="s">
        <v>3558</v>
      </c>
      <c r="Q197" s="1603" t="s">
        <v>3555</v>
      </c>
      <c r="R197" s="1604"/>
      <c r="S197" s="1604"/>
      <c r="T197" s="845"/>
      <c r="U197" s="329"/>
      <c r="V197" s="329"/>
      <c r="W197" s="329"/>
      <c r="X197" s="1605"/>
      <c r="Y197" s="1605"/>
      <c r="Z197" s="210"/>
      <c r="AA197" s="210"/>
      <c r="AB197" s="210"/>
      <c r="AC197" s="210"/>
      <c r="AD197" s="210"/>
      <c r="AE197" s="210"/>
      <c r="AF197" s="210"/>
      <c r="AG197" s="210"/>
    </row>
    <row r="198" spans="1:33" s="211" customFormat="1" ht="72" customHeight="1">
      <c r="A198" s="327"/>
      <c r="B198" s="328"/>
      <c r="C198" s="1600"/>
      <c r="D198" s="1601"/>
      <c r="E198" s="528"/>
      <c r="F198" s="1602"/>
      <c r="G198" s="1602"/>
      <c r="H198" s="1602"/>
      <c r="I198" s="1602"/>
      <c r="J198" s="1602"/>
      <c r="K198" s="1602"/>
      <c r="L198" s="1602"/>
      <c r="M198" s="1602"/>
      <c r="N198" s="1602"/>
      <c r="O198" s="1602"/>
      <c r="P198" s="1603"/>
      <c r="Q198" s="1603" t="s">
        <v>3556</v>
      </c>
      <c r="R198" s="1604"/>
      <c r="S198" s="1604"/>
      <c r="T198" s="845"/>
      <c r="U198" s="329"/>
      <c r="V198" s="329"/>
      <c r="W198" s="329"/>
      <c r="X198" s="1605"/>
      <c r="Y198" s="1605"/>
      <c r="Z198" s="210"/>
      <c r="AA198" s="210"/>
      <c r="AB198" s="210"/>
      <c r="AC198" s="210"/>
      <c r="AD198" s="210"/>
      <c r="AE198" s="210"/>
      <c r="AF198" s="210"/>
      <c r="AG198" s="210"/>
    </row>
    <row r="199" spans="1:33" s="211" customFormat="1" ht="139.5" customHeight="1">
      <c r="A199" s="58"/>
      <c r="B199" s="247"/>
      <c r="C199" s="591"/>
      <c r="D199" s="516"/>
      <c r="E199" s="1583"/>
      <c r="F199" s="1114"/>
      <c r="G199" s="1114"/>
      <c r="H199" s="1114"/>
      <c r="I199" s="1114"/>
      <c r="J199" s="1114"/>
      <c r="K199" s="1114"/>
      <c r="L199" s="1114"/>
      <c r="M199" s="1114"/>
      <c r="N199" s="1114"/>
      <c r="O199" s="1114"/>
      <c r="P199" s="1115"/>
      <c r="Q199" s="1115" t="s">
        <v>3557</v>
      </c>
      <c r="R199" s="1106"/>
      <c r="S199" s="1106"/>
      <c r="T199" s="1836"/>
      <c r="U199" s="51"/>
      <c r="V199" s="51"/>
      <c r="W199" s="51"/>
      <c r="X199" s="59"/>
      <c r="Y199" s="59"/>
      <c r="Z199" s="210"/>
      <c r="AA199" s="210"/>
      <c r="AB199" s="210"/>
      <c r="AC199" s="210"/>
      <c r="AD199" s="210"/>
      <c r="AE199" s="210"/>
      <c r="AF199" s="210"/>
      <c r="AG199" s="210"/>
    </row>
    <row r="200" spans="1:33" s="211" customFormat="1" ht="69.75" customHeight="1">
      <c r="A200" s="55"/>
      <c r="B200" s="56"/>
      <c r="C200" s="582">
        <v>2</v>
      </c>
      <c r="D200" s="785">
        <v>4</v>
      </c>
      <c r="E200" s="1048" t="s">
        <v>1525</v>
      </c>
      <c r="F200" s="862">
        <v>0</v>
      </c>
      <c r="G200" s="862">
        <v>0</v>
      </c>
      <c r="H200" s="862">
        <v>0</v>
      </c>
      <c r="I200" s="862">
        <v>0</v>
      </c>
      <c r="J200" s="862">
        <v>0</v>
      </c>
      <c r="K200" s="110">
        <f t="shared" ref="K200:K202" si="29">SUM(F200,G200,H200,I200,J200)</f>
        <v>0</v>
      </c>
      <c r="L200" s="863">
        <v>0</v>
      </c>
      <c r="M200" s="863">
        <v>0</v>
      </c>
      <c r="N200" s="863">
        <v>0</v>
      </c>
      <c r="O200" s="863">
        <v>0</v>
      </c>
      <c r="P200" s="854" t="s">
        <v>3035</v>
      </c>
      <c r="Q200" s="854" t="s">
        <v>406</v>
      </c>
      <c r="R200" s="234">
        <v>21763</v>
      </c>
      <c r="S200" s="864" t="s">
        <v>1526</v>
      </c>
      <c r="T200" s="864" t="s">
        <v>1527</v>
      </c>
      <c r="U200" s="51">
        <v>10</v>
      </c>
      <c r="V200" s="51">
        <v>10.1</v>
      </c>
      <c r="W200" s="51" t="s">
        <v>384</v>
      </c>
      <c r="X200" s="74" t="s">
        <v>895</v>
      </c>
      <c r="Y200" s="66" t="s">
        <v>1434</v>
      </c>
      <c r="AA200" s="74"/>
      <c r="AB200" s="210"/>
      <c r="AC200" s="210"/>
      <c r="AD200" s="210"/>
      <c r="AE200" s="210"/>
      <c r="AF200" s="210"/>
      <c r="AG200" s="210"/>
    </row>
    <row r="201" spans="1:33" s="211" customFormat="1" ht="69.75" customHeight="1">
      <c r="A201" s="55"/>
      <c r="B201" s="56"/>
      <c r="C201" s="582">
        <v>3</v>
      </c>
      <c r="D201" s="785">
        <v>5</v>
      </c>
      <c r="E201" s="1048" t="s">
        <v>3910</v>
      </c>
      <c r="F201" s="862">
        <v>0</v>
      </c>
      <c r="G201" s="862">
        <v>0</v>
      </c>
      <c r="H201" s="862">
        <v>0</v>
      </c>
      <c r="I201" s="862">
        <v>0</v>
      </c>
      <c r="J201" s="862">
        <v>0</v>
      </c>
      <c r="K201" s="110">
        <f t="shared" si="29"/>
        <v>0</v>
      </c>
      <c r="L201" s="863">
        <v>0</v>
      </c>
      <c r="M201" s="863">
        <v>0</v>
      </c>
      <c r="N201" s="863">
        <v>0</v>
      </c>
      <c r="O201" s="863">
        <v>0</v>
      </c>
      <c r="P201" s="854" t="s">
        <v>3035</v>
      </c>
      <c r="Q201" s="854" t="s">
        <v>406</v>
      </c>
      <c r="R201" s="234">
        <v>21763</v>
      </c>
      <c r="S201" s="864" t="s">
        <v>1472</v>
      </c>
      <c r="T201" s="864" t="s">
        <v>1528</v>
      </c>
      <c r="U201" s="51">
        <v>10</v>
      </c>
      <c r="V201" s="51">
        <v>10.1</v>
      </c>
      <c r="W201" s="51" t="s">
        <v>384</v>
      </c>
      <c r="X201" s="74" t="s">
        <v>895</v>
      </c>
      <c r="Y201" s="66" t="s">
        <v>1434</v>
      </c>
      <c r="AA201" s="74"/>
      <c r="AB201" s="210"/>
      <c r="AC201" s="210"/>
      <c r="AD201" s="210"/>
      <c r="AE201" s="210"/>
      <c r="AF201" s="210"/>
      <c r="AG201" s="210"/>
    </row>
    <row r="202" spans="1:33" s="211" customFormat="1" ht="93" customHeight="1">
      <c r="A202" s="55"/>
      <c r="B202" s="56"/>
      <c r="C202" s="582">
        <v>4</v>
      </c>
      <c r="D202" s="498">
        <v>1</v>
      </c>
      <c r="E202" s="454" t="s">
        <v>1962</v>
      </c>
      <c r="F202" s="63">
        <v>0</v>
      </c>
      <c r="G202" s="200">
        <v>70000</v>
      </c>
      <c r="H202" s="63">
        <v>0</v>
      </c>
      <c r="I202" s="63">
        <v>0</v>
      </c>
      <c r="J202" s="63">
        <v>0</v>
      </c>
      <c r="K202" s="63">
        <f t="shared" si="29"/>
        <v>70000</v>
      </c>
      <c r="L202" s="48">
        <v>17</v>
      </c>
      <c r="M202" s="48">
        <v>5</v>
      </c>
      <c r="N202" s="48">
        <v>38</v>
      </c>
      <c r="O202" s="48">
        <f>SUM(L202:N202)</f>
        <v>60</v>
      </c>
      <c r="P202" s="168" t="s">
        <v>240</v>
      </c>
      <c r="Q202" s="168" t="s">
        <v>220</v>
      </c>
      <c r="R202" s="50">
        <v>21582</v>
      </c>
      <c r="S202" s="167" t="s">
        <v>1963</v>
      </c>
      <c r="T202" s="855" t="s">
        <v>1964</v>
      </c>
      <c r="U202" s="51">
        <v>10</v>
      </c>
      <c r="V202" s="51">
        <v>10.1</v>
      </c>
      <c r="W202" s="51" t="s">
        <v>384</v>
      </c>
      <c r="X202" s="48" t="s">
        <v>1879</v>
      </c>
      <c r="Y202" s="66" t="s">
        <v>1961</v>
      </c>
      <c r="Z202" s="210"/>
      <c r="AA202" s="210"/>
      <c r="AB202" s="210"/>
      <c r="AC202" s="210"/>
      <c r="AD202" s="210"/>
      <c r="AE202" s="210"/>
      <c r="AF202" s="210"/>
      <c r="AG202" s="210"/>
    </row>
    <row r="203" spans="1:33" s="211" customFormat="1" ht="183.75" customHeight="1">
      <c r="A203" s="244"/>
      <c r="B203" s="245"/>
      <c r="C203" s="771">
        <v>5</v>
      </c>
      <c r="D203" s="901">
        <v>5</v>
      </c>
      <c r="E203" s="1107" t="s">
        <v>3909</v>
      </c>
      <c r="F203" s="1108">
        <v>0</v>
      </c>
      <c r="G203" s="1109">
        <v>60000</v>
      </c>
      <c r="H203" s="1108">
        <v>0</v>
      </c>
      <c r="I203" s="1108">
        <v>0</v>
      </c>
      <c r="J203" s="1108">
        <v>0</v>
      </c>
      <c r="K203" s="1070">
        <f>SUM(F203,G203,H203,I203,J203)</f>
        <v>60000</v>
      </c>
      <c r="L203" s="108">
        <v>0</v>
      </c>
      <c r="M203" s="108">
        <v>0</v>
      </c>
      <c r="N203" s="108">
        <v>0</v>
      </c>
      <c r="O203" s="1844">
        <v>0</v>
      </c>
      <c r="P203" s="291" t="s">
        <v>3769</v>
      </c>
      <c r="Q203" s="291" t="s">
        <v>3770</v>
      </c>
      <c r="R203" s="1797" t="s">
        <v>539</v>
      </c>
      <c r="S203" s="1797" t="s">
        <v>2346</v>
      </c>
      <c r="T203" s="1797" t="s">
        <v>2348</v>
      </c>
      <c r="U203" s="346">
        <v>10</v>
      </c>
      <c r="V203" s="346">
        <v>10.1</v>
      </c>
      <c r="W203" s="346" t="s">
        <v>384</v>
      </c>
      <c r="X203" s="1797" t="s">
        <v>221</v>
      </c>
      <c r="Y203" s="291" t="s">
        <v>2342</v>
      </c>
      <c r="Z203" s="210"/>
      <c r="AA203" s="210"/>
      <c r="AB203" s="210"/>
      <c r="AC203" s="210"/>
      <c r="AD203" s="210"/>
      <c r="AE203" s="210"/>
      <c r="AF203" s="210"/>
      <c r="AG203" s="210"/>
    </row>
    <row r="204" spans="1:33" s="213" customFormat="1" ht="46.5" customHeight="1">
      <c r="A204" s="292"/>
      <c r="B204" s="293"/>
      <c r="C204" s="294" t="s">
        <v>35</v>
      </c>
      <c r="D204" s="484" t="s">
        <v>386</v>
      </c>
      <c r="E204" s="485" t="s">
        <v>387</v>
      </c>
      <c r="F204" s="340">
        <f>SUM(F205,F206,F207,F208,F209,F210)</f>
        <v>0</v>
      </c>
      <c r="G204" s="340">
        <f>SUM(G205,G206,G207,G208,G209,G210)</f>
        <v>250000</v>
      </c>
      <c r="H204" s="340">
        <f t="shared" ref="H204:K204" si="30">SUM(H205,H206,H207,H208,H209,H210)</f>
        <v>0</v>
      </c>
      <c r="I204" s="340">
        <f t="shared" si="30"/>
        <v>0</v>
      </c>
      <c r="J204" s="340">
        <f t="shared" si="30"/>
        <v>200000</v>
      </c>
      <c r="K204" s="340">
        <f t="shared" si="30"/>
        <v>450000</v>
      </c>
      <c r="L204" s="281"/>
      <c r="M204" s="282"/>
      <c r="N204" s="282"/>
      <c r="O204" s="282"/>
      <c r="P204" s="282"/>
      <c r="Q204" s="283"/>
      <c r="R204" s="281"/>
      <c r="S204" s="281"/>
      <c r="T204" s="281"/>
      <c r="U204" s="279"/>
      <c r="V204" s="284"/>
      <c r="W204" s="284"/>
      <c r="X204" s="284"/>
      <c r="Y204" s="341"/>
      <c r="Z204" s="212"/>
      <c r="AA204" s="212"/>
      <c r="AB204" s="212"/>
      <c r="AC204" s="212"/>
      <c r="AD204" s="212"/>
      <c r="AE204" s="212"/>
      <c r="AF204" s="212"/>
      <c r="AG204" s="212"/>
    </row>
    <row r="205" spans="1:33" s="211" customFormat="1" ht="93">
      <c r="A205" s="269"/>
      <c r="B205" s="871"/>
      <c r="C205" s="856">
        <v>1</v>
      </c>
      <c r="D205" s="1026">
        <v>4</v>
      </c>
      <c r="E205" s="857" t="s">
        <v>3908</v>
      </c>
      <c r="F205" s="888">
        <v>0</v>
      </c>
      <c r="G205" s="1644">
        <v>50000</v>
      </c>
      <c r="H205" s="888">
        <v>0</v>
      </c>
      <c r="I205" s="888">
        <v>0</v>
      </c>
      <c r="J205" s="888">
        <v>0</v>
      </c>
      <c r="K205" s="636">
        <f>SUM(F205:J205)</f>
        <v>50000</v>
      </c>
      <c r="L205" s="1187">
        <v>50</v>
      </c>
      <c r="M205" s="1187">
        <v>10</v>
      </c>
      <c r="N205" s="1187">
        <v>20</v>
      </c>
      <c r="O205" s="1187">
        <v>80</v>
      </c>
      <c r="P205" s="273" t="s">
        <v>1958</v>
      </c>
      <c r="Q205" s="273" t="s">
        <v>2737</v>
      </c>
      <c r="R205" s="1645">
        <v>21582</v>
      </c>
      <c r="S205" s="204" t="s">
        <v>2346</v>
      </c>
      <c r="T205" s="204" t="s">
        <v>2348</v>
      </c>
      <c r="U205" s="1187">
        <v>10</v>
      </c>
      <c r="V205" s="1187">
        <v>10.1</v>
      </c>
      <c r="W205" s="1187" t="s">
        <v>386</v>
      </c>
      <c r="X205" s="204" t="s">
        <v>221</v>
      </c>
      <c r="Y205" s="878" t="s">
        <v>2342</v>
      </c>
      <c r="Z205" s="210"/>
      <c r="AA205" s="210"/>
      <c r="AB205" s="210"/>
      <c r="AC205" s="210"/>
      <c r="AD205" s="210"/>
      <c r="AE205" s="210"/>
      <c r="AF205" s="210"/>
      <c r="AG205" s="210"/>
    </row>
    <row r="206" spans="1:33" s="211" customFormat="1" ht="215.25" customHeight="1">
      <c r="A206" s="55"/>
      <c r="B206" s="56"/>
      <c r="C206" s="582">
        <v>2</v>
      </c>
      <c r="D206" s="502">
        <v>6</v>
      </c>
      <c r="E206" s="389" t="s">
        <v>2353</v>
      </c>
      <c r="F206" s="1074">
        <v>0</v>
      </c>
      <c r="G206" s="87">
        <v>70000</v>
      </c>
      <c r="H206" s="1074">
        <v>0</v>
      </c>
      <c r="I206" s="1074">
        <v>0</v>
      </c>
      <c r="J206" s="1074">
        <v>0</v>
      </c>
      <c r="K206" s="47">
        <f>SUM(F206,G206,H206,I206,J206)</f>
        <v>70000</v>
      </c>
      <c r="L206" s="48">
        <v>40</v>
      </c>
      <c r="M206" s="431" t="s">
        <v>410</v>
      </c>
      <c r="N206" s="431" t="s">
        <v>410</v>
      </c>
      <c r="O206" s="431">
        <v>40</v>
      </c>
      <c r="P206" s="49" t="s">
        <v>3762</v>
      </c>
      <c r="Q206" s="49" t="s">
        <v>3771</v>
      </c>
      <c r="R206" s="50">
        <v>21520</v>
      </c>
      <c r="S206" s="40" t="s">
        <v>2346</v>
      </c>
      <c r="T206" s="40" t="s">
        <v>2348</v>
      </c>
      <c r="U206" s="48">
        <v>10</v>
      </c>
      <c r="V206" s="48">
        <v>10.1</v>
      </c>
      <c r="W206" s="48" t="s">
        <v>386</v>
      </c>
      <c r="X206" s="40" t="s">
        <v>221</v>
      </c>
      <c r="Y206" s="49" t="s">
        <v>2342</v>
      </c>
      <c r="Z206" s="210"/>
      <c r="AA206" s="210"/>
      <c r="AB206" s="210"/>
      <c r="AC206" s="210"/>
      <c r="AD206" s="210"/>
      <c r="AE206" s="210"/>
      <c r="AF206" s="210"/>
      <c r="AG206" s="210"/>
    </row>
    <row r="207" spans="1:33" s="134" customFormat="1" ht="116.25">
      <c r="A207" s="55"/>
      <c r="B207" s="56"/>
      <c r="C207" s="582">
        <v>3</v>
      </c>
      <c r="D207" s="628">
        <v>1</v>
      </c>
      <c r="E207" s="482" t="s">
        <v>3912</v>
      </c>
      <c r="F207" s="54">
        <v>0</v>
      </c>
      <c r="G207" s="38">
        <v>100000</v>
      </c>
      <c r="H207" s="54">
        <v>0</v>
      </c>
      <c r="I207" s="54">
        <v>0</v>
      </c>
      <c r="J207" s="54">
        <v>0</v>
      </c>
      <c r="K207" s="47">
        <f>SUM(F207,G207,H207,I207,J207)</f>
        <v>100000</v>
      </c>
      <c r="L207" s="54">
        <v>0</v>
      </c>
      <c r="M207" s="54">
        <v>40</v>
      </c>
      <c r="N207" s="54">
        <v>0</v>
      </c>
      <c r="O207" s="54">
        <v>0</v>
      </c>
      <c r="P207" s="416" t="s">
        <v>3203</v>
      </c>
      <c r="Q207" s="416" t="s">
        <v>3204</v>
      </c>
      <c r="R207" s="67">
        <v>21520</v>
      </c>
      <c r="S207" s="65" t="s">
        <v>3202</v>
      </c>
      <c r="T207" s="65" t="s">
        <v>2347</v>
      </c>
      <c r="U207" s="48">
        <v>10</v>
      </c>
      <c r="V207" s="48">
        <v>10.1</v>
      </c>
      <c r="W207" s="48" t="s">
        <v>386</v>
      </c>
      <c r="X207" s="40" t="s">
        <v>3458</v>
      </c>
      <c r="Y207" s="49" t="s">
        <v>2342</v>
      </c>
      <c r="Z207" s="1387"/>
      <c r="AA207" s="133"/>
      <c r="AB207" s="133"/>
      <c r="AC207" s="133"/>
      <c r="AD207" s="133"/>
      <c r="AE207" s="133"/>
      <c r="AF207" s="133"/>
      <c r="AG207" s="133"/>
    </row>
    <row r="208" spans="1:33" s="211" customFormat="1" ht="116.25" customHeight="1">
      <c r="A208" s="55"/>
      <c r="B208" s="56"/>
      <c r="C208" s="582">
        <v>4</v>
      </c>
      <c r="D208" s="522">
        <v>5</v>
      </c>
      <c r="E208" s="389" t="s">
        <v>2547</v>
      </c>
      <c r="F208" s="1074">
        <v>0</v>
      </c>
      <c r="G208" s="1074">
        <v>0</v>
      </c>
      <c r="H208" s="1074">
        <v>0</v>
      </c>
      <c r="I208" s="1074">
        <v>0</v>
      </c>
      <c r="J208" s="130">
        <v>200000</v>
      </c>
      <c r="K208" s="47">
        <f t="shared" ref="K208:K210" si="31">SUM(F208,G208,H208,I208,J208)</f>
        <v>200000</v>
      </c>
      <c r="L208" s="1074">
        <v>0</v>
      </c>
      <c r="M208" s="38">
        <v>26</v>
      </c>
      <c r="N208" s="38">
        <v>24</v>
      </c>
      <c r="O208" s="38">
        <v>50</v>
      </c>
      <c r="P208" s="49" t="s">
        <v>2542</v>
      </c>
      <c r="Q208" s="49" t="s">
        <v>701</v>
      </c>
      <c r="R208" s="75">
        <v>21459</v>
      </c>
      <c r="S208" s="702" t="s">
        <v>2544</v>
      </c>
      <c r="T208" s="40" t="s">
        <v>2545</v>
      </c>
      <c r="U208" s="48">
        <v>10</v>
      </c>
      <c r="V208" s="48">
        <v>10.1</v>
      </c>
      <c r="W208" s="48" t="s">
        <v>386</v>
      </c>
      <c r="X208" s="48" t="s">
        <v>462</v>
      </c>
      <c r="Y208" s="49" t="s">
        <v>2541</v>
      </c>
      <c r="Z208" s="210"/>
      <c r="AA208" s="210"/>
      <c r="AB208" s="210"/>
      <c r="AC208" s="210"/>
      <c r="AD208" s="210"/>
      <c r="AE208" s="210"/>
      <c r="AF208" s="210"/>
      <c r="AG208" s="210"/>
    </row>
    <row r="209" spans="1:36" s="211" customFormat="1" ht="69.75" customHeight="1">
      <c r="A209" s="55"/>
      <c r="B209" s="56"/>
      <c r="C209" s="582">
        <v>5</v>
      </c>
      <c r="D209" s="492">
        <v>1</v>
      </c>
      <c r="E209" s="510" t="s">
        <v>3907</v>
      </c>
      <c r="F209" s="1074">
        <v>0</v>
      </c>
      <c r="G209" s="109">
        <v>15000</v>
      </c>
      <c r="H209" s="1074">
        <v>0</v>
      </c>
      <c r="I209" s="1074">
        <v>0</v>
      </c>
      <c r="J209" s="1074">
        <v>0</v>
      </c>
      <c r="K209" s="125">
        <f t="shared" si="31"/>
        <v>15000</v>
      </c>
      <c r="L209" s="57">
        <v>5</v>
      </c>
      <c r="M209" s="57">
        <v>5</v>
      </c>
      <c r="N209" s="57">
        <v>20</v>
      </c>
      <c r="O209" s="57">
        <v>30</v>
      </c>
      <c r="P209" s="415" t="s">
        <v>3245</v>
      </c>
      <c r="Q209" s="415" t="s">
        <v>3246</v>
      </c>
      <c r="R209" s="234">
        <v>21520</v>
      </c>
      <c r="S209" s="57" t="s">
        <v>2594</v>
      </c>
      <c r="T209" s="702" t="s">
        <v>2595</v>
      </c>
      <c r="U209" s="48">
        <v>10</v>
      </c>
      <c r="V209" s="48">
        <v>10.1</v>
      </c>
      <c r="W209" s="48" t="s">
        <v>386</v>
      </c>
      <c r="X209" s="66" t="s">
        <v>1639</v>
      </c>
      <c r="Y209" s="66" t="s">
        <v>2555</v>
      </c>
      <c r="Z209" s="210"/>
      <c r="AA209" s="210"/>
      <c r="AB209" s="210"/>
      <c r="AC209" s="210"/>
      <c r="AD209" s="210"/>
      <c r="AE209" s="210"/>
      <c r="AF209" s="210"/>
      <c r="AG209" s="210"/>
    </row>
    <row r="210" spans="1:36" s="211" customFormat="1" ht="69.75" customHeight="1">
      <c r="A210" s="55"/>
      <c r="B210" s="56"/>
      <c r="C210" s="582">
        <v>6</v>
      </c>
      <c r="D210" s="492">
        <v>2</v>
      </c>
      <c r="E210" s="510" t="s">
        <v>2596</v>
      </c>
      <c r="F210" s="1074">
        <v>0</v>
      </c>
      <c r="G210" s="109">
        <v>15000</v>
      </c>
      <c r="H210" s="1074">
        <v>0</v>
      </c>
      <c r="I210" s="1074">
        <v>0</v>
      </c>
      <c r="J210" s="1074">
        <v>0</v>
      </c>
      <c r="K210" s="125">
        <f t="shared" si="31"/>
        <v>15000</v>
      </c>
      <c r="L210" s="57">
        <v>5</v>
      </c>
      <c r="M210" s="57">
        <v>5</v>
      </c>
      <c r="N210" s="57">
        <v>20</v>
      </c>
      <c r="O210" s="57">
        <v>30</v>
      </c>
      <c r="P210" s="415" t="s">
        <v>3245</v>
      </c>
      <c r="Q210" s="415" t="s">
        <v>2597</v>
      </c>
      <c r="R210" s="234">
        <v>21671</v>
      </c>
      <c r="S210" s="57" t="s">
        <v>2575</v>
      </c>
      <c r="T210" s="57" t="s">
        <v>2576</v>
      </c>
      <c r="U210" s="48">
        <v>10</v>
      </c>
      <c r="V210" s="48">
        <v>10.1</v>
      </c>
      <c r="W210" s="48" t="s">
        <v>386</v>
      </c>
      <c r="X210" s="66" t="s">
        <v>1639</v>
      </c>
      <c r="Y210" s="66" t="s">
        <v>2555</v>
      </c>
      <c r="Z210" s="210"/>
      <c r="AA210" s="210"/>
      <c r="AB210" s="210"/>
      <c r="AC210" s="210"/>
      <c r="AD210" s="210"/>
      <c r="AE210" s="210"/>
      <c r="AF210" s="210"/>
      <c r="AG210" s="210"/>
    </row>
    <row r="211" spans="1:36" ht="34.5" customHeight="1">
      <c r="A211" s="1573" t="s">
        <v>110</v>
      </c>
      <c r="B211" s="1574"/>
      <c r="C211" s="1574"/>
      <c r="D211" s="1574"/>
      <c r="E211" s="1574"/>
      <c r="F211" s="285">
        <f>SUM(F9)</f>
        <v>489200</v>
      </c>
      <c r="G211" s="285">
        <f t="shared" ref="G211:K211" si="32">SUM(G9)</f>
        <v>6380000</v>
      </c>
      <c r="H211" s="285">
        <f t="shared" si="32"/>
        <v>0</v>
      </c>
      <c r="I211" s="285">
        <f t="shared" si="32"/>
        <v>0</v>
      </c>
      <c r="J211" s="285">
        <f t="shared" si="32"/>
        <v>338760</v>
      </c>
      <c r="K211" s="285">
        <f t="shared" si="32"/>
        <v>7207960</v>
      </c>
      <c r="L211" s="285"/>
      <c r="M211" s="285"/>
      <c r="N211" s="285"/>
      <c r="O211" s="285"/>
      <c r="P211" s="285"/>
      <c r="Q211" s="285"/>
      <c r="R211" s="1800"/>
      <c r="S211" s="1799"/>
      <c r="T211" s="1807"/>
      <c r="U211" s="385"/>
      <c r="V211" s="385"/>
      <c r="W211" s="385"/>
      <c r="X211" s="385"/>
      <c r="Y211" s="832"/>
      <c r="Z211" s="385"/>
      <c r="AA211" s="385"/>
      <c r="AB211" s="385"/>
      <c r="AC211" s="385"/>
      <c r="AD211" s="385"/>
      <c r="AE211" s="385"/>
      <c r="AF211" s="386"/>
      <c r="AH211" s="6"/>
      <c r="AI211" s="6"/>
      <c r="AJ211" s="6"/>
    </row>
    <row r="212" spans="1:36" ht="23.25" customHeight="1"/>
    <row r="213" spans="1:36" ht="23.25" customHeight="1"/>
    <row r="214" spans="1:36" ht="23.25" customHeight="1"/>
    <row r="215" spans="1:36" ht="23.25" customHeight="1">
      <c r="E215" s="616"/>
    </row>
    <row r="216" spans="1:36" ht="23.25" customHeight="1">
      <c r="E216" s="616"/>
    </row>
    <row r="217" spans="1:36" ht="23.25" customHeight="1">
      <c r="E217" s="616"/>
    </row>
    <row r="218" spans="1:36" ht="23.25" customHeight="1">
      <c r="E218" s="616"/>
    </row>
    <row r="219" spans="1:36" ht="23.25" customHeight="1">
      <c r="E219" s="616"/>
    </row>
    <row r="220" spans="1:36" ht="23.25" customHeight="1">
      <c r="E220" s="616"/>
    </row>
    <row r="221" spans="1:36" ht="23.25" customHeight="1">
      <c r="E221" s="616"/>
    </row>
    <row r="222" spans="1:36" ht="23.25" customHeight="1">
      <c r="E222" s="616"/>
    </row>
    <row r="223" spans="1:36" ht="23.25" customHeight="1">
      <c r="E223" s="616"/>
      <c r="F223" s="381"/>
      <c r="H223" s="31"/>
    </row>
    <row r="224" spans="1:36" ht="23.25" customHeight="1">
      <c r="E224" s="616"/>
      <c r="F224" s="31"/>
    </row>
    <row r="225" spans="5:8" ht="23.25" customHeight="1">
      <c r="E225" s="616"/>
      <c r="F225" s="381"/>
    </row>
    <row r="226" spans="5:8" ht="23.25" customHeight="1">
      <c r="E226" s="616"/>
      <c r="F226" s="31"/>
      <c r="H226" s="31"/>
    </row>
    <row r="227" spans="5:8" ht="23.25" customHeight="1">
      <c r="E227" s="616"/>
      <c r="F227" s="381"/>
    </row>
    <row r="228" spans="5:8" ht="23.25" customHeight="1">
      <c r="E228" s="616"/>
      <c r="F228" s="31"/>
      <c r="H228" s="31"/>
    </row>
    <row r="229" spans="5:8" ht="23.25" customHeight="1">
      <c r="E229" s="616"/>
      <c r="F229" s="405"/>
    </row>
    <row r="230" spans="5:8" ht="23.25" customHeight="1">
      <c r="E230" s="616"/>
      <c r="F230" s="381"/>
    </row>
    <row r="231" spans="5:8" ht="23.25" customHeight="1">
      <c r="E231" s="616"/>
      <c r="F231" s="381"/>
    </row>
    <row r="232" spans="5:8" ht="23.25" customHeight="1">
      <c r="E232" s="616"/>
      <c r="F232" s="381"/>
      <c r="H232" s="31"/>
    </row>
    <row r="233" spans="5:8" ht="23.25" customHeight="1">
      <c r="E233" s="616"/>
      <c r="F233" s="381"/>
    </row>
    <row r="234" spans="5:8" ht="23.25" customHeight="1">
      <c r="E234" s="616"/>
      <c r="F234" s="381"/>
    </row>
    <row r="235" spans="5:8" ht="23.25" customHeight="1">
      <c r="E235" s="616"/>
      <c r="F235" s="381"/>
    </row>
    <row r="236" spans="5:8" ht="23.25" customHeight="1">
      <c r="E236" s="616"/>
      <c r="F236" s="381"/>
      <c r="H236" s="31"/>
    </row>
    <row r="237" spans="5:8" ht="23.25" customHeight="1">
      <c r="E237" s="616"/>
      <c r="F237" s="381"/>
    </row>
    <row r="238" spans="5:8" ht="23.25" customHeight="1">
      <c r="E238" s="616"/>
    </row>
    <row r="239" spans="5:8" ht="23.25" customHeight="1">
      <c r="E239" s="616"/>
    </row>
    <row r="240" spans="5:8" ht="23.25" customHeight="1">
      <c r="E240" s="616"/>
    </row>
    <row r="241" spans="5:9" ht="23.25" customHeight="1">
      <c r="E241" s="616"/>
    </row>
    <row r="242" spans="5:9" ht="23.25" customHeight="1">
      <c r="E242" s="616"/>
    </row>
    <row r="243" spans="5:9" ht="23.25" customHeight="1">
      <c r="E243" s="616"/>
      <c r="F243" s="381"/>
      <c r="H243" s="31"/>
    </row>
    <row r="244" spans="5:9" ht="23.25" customHeight="1">
      <c r="E244" s="616"/>
    </row>
    <row r="245" spans="5:9" ht="23.25" customHeight="1">
      <c r="E245" s="616"/>
    </row>
    <row r="246" spans="5:9" ht="23.25" customHeight="1">
      <c r="E246" s="616"/>
    </row>
    <row r="247" spans="5:9" ht="23.25" customHeight="1">
      <c r="E247" s="617"/>
      <c r="F247" s="381"/>
    </row>
    <row r="248" spans="5:9" ht="23.25" customHeight="1">
      <c r="E248" s="617"/>
      <c r="F248" s="381"/>
    </row>
    <row r="249" spans="5:9" ht="23.25" customHeight="1">
      <c r="F249" s="32"/>
      <c r="G249" s="32"/>
      <c r="H249" s="32"/>
    </row>
    <row r="250" spans="5:9" ht="23.25" customHeight="1"/>
    <row r="251" spans="5:9" ht="23.25" customHeight="1">
      <c r="F251" s="28" t="s">
        <v>16</v>
      </c>
      <c r="I251" s="28" t="s">
        <v>2977</v>
      </c>
    </row>
    <row r="252" spans="5:9" ht="23.25" customHeight="1">
      <c r="F252" s="28" t="s">
        <v>2373</v>
      </c>
      <c r="G252" s="381"/>
    </row>
    <row r="253" spans="5:9" ht="23.25" customHeight="1">
      <c r="F253" s="28" t="s">
        <v>2385</v>
      </c>
      <c r="G253" s="381"/>
    </row>
    <row r="254" spans="5:9" ht="23.25" customHeight="1">
      <c r="F254" s="28" t="s">
        <v>2975</v>
      </c>
      <c r="G254" s="381"/>
    </row>
    <row r="255" spans="5:9" ht="23.25" customHeight="1">
      <c r="F255" s="28" t="s">
        <v>2976</v>
      </c>
      <c r="G255" s="381"/>
    </row>
    <row r="256" spans="5:9" ht="23.25" customHeight="1">
      <c r="F256" s="28" t="s">
        <v>2978</v>
      </c>
      <c r="G256" s="381"/>
    </row>
    <row r="257" spans="6:9" ht="23.25" customHeight="1">
      <c r="F257" s="28" t="s">
        <v>2979</v>
      </c>
      <c r="G257" s="381"/>
    </row>
    <row r="258" spans="6:9" ht="23.25" customHeight="1">
      <c r="F258" s="28" t="s">
        <v>2980</v>
      </c>
      <c r="G258" s="381"/>
    </row>
    <row r="259" spans="6:9" ht="23.25" customHeight="1">
      <c r="F259" s="28" t="s">
        <v>891</v>
      </c>
      <c r="G259" s="381">
        <f>SUM(G61,G83,G84,G92)</f>
        <v>232500</v>
      </c>
      <c r="I259" s="31">
        <f>SUM(F61,F83,F84,F92)</f>
        <v>10000</v>
      </c>
    </row>
    <row r="260" spans="6:9" ht="23.25" customHeight="1">
      <c r="F260" s="28" t="s">
        <v>2981</v>
      </c>
      <c r="G260" s="31">
        <f>SUM(G103,G104,G105,G200,G201)</f>
        <v>276000</v>
      </c>
      <c r="I260" s="404">
        <f>SUM(F103,F104,F105,F200,F201)</f>
        <v>0</v>
      </c>
    </row>
    <row r="261" spans="6:9" ht="23.25" customHeight="1">
      <c r="F261" s="28" t="s">
        <v>2982</v>
      </c>
      <c r="G261" s="381">
        <f>SUM(G32,G33,G41)</f>
        <v>280000</v>
      </c>
      <c r="I261" s="31">
        <f>SUM(F32,F33,F41)</f>
        <v>0</v>
      </c>
    </row>
    <row r="262" spans="6:9" ht="23.25" customHeight="1">
      <c r="F262" s="28" t="s">
        <v>2983</v>
      </c>
      <c r="G262" s="31">
        <f>SUM(G43,G162,G163,G164,G165,G166,G167,G177,G178)</f>
        <v>361000</v>
      </c>
      <c r="I262" s="31">
        <f>SUM(F43,F162,F163,F164,F165,F166,F167,F177,F178)</f>
        <v>10000</v>
      </c>
    </row>
    <row r="263" spans="6:9" ht="23.25" customHeight="1">
      <c r="F263" s="28" t="s">
        <v>2984</v>
      </c>
      <c r="G263" s="381">
        <f>SUM(G58,G59,G71,G72)</f>
        <v>270000</v>
      </c>
      <c r="I263" s="31">
        <f>SUM(F58,F59,F71,F72)</f>
        <v>0</v>
      </c>
    </row>
    <row r="264" spans="6:9" ht="23.25" customHeight="1">
      <c r="F264" s="28" t="s">
        <v>2985</v>
      </c>
      <c r="G264" s="31">
        <f>SUM(G12,G42,G47,G93,G94,G95,G102,G195)</f>
        <v>360000</v>
      </c>
      <c r="I264" s="31">
        <f>SUM(F12,F42,F47,F93,F94,F95,F102,F195)</f>
        <v>12000</v>
      </c>
    </row>
    <row r="265" spans="6:9" ht="23.25" customHeight="1">
      <c r="F265" s="28" t="s">
        <v>2986</v>
      </c>
      <c r="G265" s="381">
        <f>SUM(G183,G184,G185,G202)</f>
        <v>295000</v>
      </c>
      <c r="I265" s="31">
        <f>SUM(F183,F184,F185,F202)</f>
        <v>0</v>
      </c>
    </row>
    <row r="266" spans="6:9" ht="23.25" customHeight="1">
      <c r="F266" s="28" t="s">
        <v>2987</v>
      </c>
      <c r="G266" s="381">
        <f>SUM(G45,G81,G82)</f>
        <v>70000</v>
      </c>
      <c r="I266" s="31">
        <f>SUM(F45,F81,F82)</f>
        <v>0</v>
      </c>
    </row>
    <row r="267" spans="6:9" ht="23.25" customHeight="1">
      <c r="F267" s="28" t="s">
        <v>2988</v>
      </c>
      <c r="G267" s="381">
        <f>SUM(G24,G30,G60)</f>
        <v>389200</v>
      </c>
      <c r="I267" s="31">
        <f>SUM(F24,F30,F60)</f>
        <v>0</v>
      </c>
    </row>
    <row r="268" spans="6:9" ht="23.25" customHeight="1">
      <c r="F268" s="28" t="s">
        <v>2989</v>
      </c>
      <c r="G268" s="381">
        <f>SUM(G44,G51,G124,G179,G182)</f>
        <v>240000</v>
      </c>
      <c r="I268" s="31">
        <f>SUM(F44,F51,F124,F179,F182)</f>
        <v>20000</v>
      </c>
    </row>
    <row r="269" spans="6:9" ht="23.25" customHeight="1">
      <c r="F269" s="28" t="s">
        <v>2990</v>
      </c>
      <c r="G269" s="381">
        <f>SUM(G48,G49,G50,G115)</f>
        <v>225000</v>
      </c>
      <c r="I269" s="31">
        <f>SUM(F48,F49,F50,F115)</f>
        <v>0</v>
      </c>
    </row>
    <row r="270" spans="6:9" ht="46.5" customHeight="1">
      <c r="F270" s="28" t="s">
        <v>2991</v>
      </c>
      <c r="G270" s="31">
        <f>SUM(G208)</f>
        <v>0</v>
      </c>
      <c r="I270" s="404">
        <f>SUM(F208)</f>
        <v>0</v>
      </c>
    </row>
    <row r="271" spans="6:9" ht="23.25" customHeight="1">
      <c r="F271" s="28" t="s">
        <v>2608</v>
      </c>
      <c r="G271" s="381">
        <f>SUM(G148,G149,G150,G151,G159,G160,G209,G210)</f>
        <v>497000</v>
      </c>
      <c r="I271" s="31">
        <f>SUM(F148,F149,F150,F151,F159,F160,F209,F210)</f>
        <v>0</v>
      </c>
    </row>
    <row r="272" spans="6:9" ht="23.25" customHeight="1">
      <c r="F272" s="28" t="s">
        <v>148</v>
      </c>
      <c r="G272" s="381">
        <f>SUM(G52,G53,G54,G55,G56,G57,G62)</f>
        <v>282800</v>
      </c>
      <c r="I272" s="31">
        <f>SUM(F52,F53,F54,F55,F56,F57,F62)</f>
        <v>13000</v>
      </c>
    </row>
    <row r="273" spans="5:11" ht="23.25" customHeight="1">
      <c r="F273" s="28" t="s">
        <v>2992</v>
      </c>
      <c r="G273" s="381">
        <f>SUM(G193)</f>
        <v>65000</v>
      </c>
      <c r="I273" s="404">
        <f>SUM(F193)</f>
        <v>0</v>
      </c>
    </row>
    <row r="274" spans="5:11" ht="23.25" customHeight="1">
      <c r="F274" s="28" t="s">
        <v>2993</v>
      </c>
      <c r="G274" s="403"/>
      <c r="I274" s="31"/>
    </row>
    <row r="275" spans="5:11" ht="23.25" customHeight="1">
      <c r="F275" s="28" t="s">
        <v>2994</v>
      </c>
      <c r="G275" s="31"/>
    </row>
    <row r="276" spans="5:11" ht="23.25" customHeight="1">
      <c r="F276" s="28" t="s">
        <v>2995</v>
      </c>
      <c r="G276" s="381"/>
    </row>
    <row r="277" spans="5:11" ht="23.25" customHeight="1">
      <c r="F277" s="28" t="s">
        <v>2996</v>
      </c>
      <c r="G277" s="381"/>
    </row>
    <row r="278" spans="5:11" ht="23.25" customHeight="1">
      <c r="F278" s="28" t="s">
        <v>2997</v>
      </c>
      <c r="G278" s="381"/>
    </row>
    <row r="279" spans="5:11" ht="23.25" customHeight="1">
      <c r="F279" s="28" t="s">
        <v>2998</v>
      </c>
      <c r="G279" s="381">
        <f>SUM(G13,G14,G15,G16,G17,G18,G19,G21,G22,G23,G46,G147,G161,G203,G205,G206,G207)</f>
        <v>1689500</v>
      </c>
      <c r="I279" s="31">
        <f>SUM(F13,F14,F15,F16,F17,F18,F19,F21,F22,F23,F46,F147,F161,F203,F205,F206,F207)</f>
        <v>424200</v>
      </c>
    </row>
    <row r="280" spans="5:11" ht="23.25" customHeight="1">
      <c r="F280" s="28" t="s">
        <v>2999</v>
      </c>
      <c r="G280" s="381"/>
    </row>
    <row r="281" spans="5:11" ht="23.25" customHeight="1">
      <c r="F281" s="28" t="s">
        <v>3000</v>
      </c>
      <c r="G281" s="31"/>
    </row>
    <row r="282" spans="5:11" ht="23.25" customHeight="1">
      <c r="F282" s="28" t="s">
        <v>3001</v>
      </c>
      <c r="G282" s="31"/>
    </row>
    <row r="283" spans="5:11" ht="23.25" customHeight="1">
      <c r="F283" s="28" t="s">
        <v>3003</v>
      </c>
      <c r="G283" s="381">
        <f>SUM(G133,G134,G135,G136,G137,G141,G142,G143,G144,G145,G146)</f>
        <v>847000</v>
      </c>
      <c r="I283" s="31">
        <f>SUM(F133,F134,F135,F136,F137,F141,F142,F143,F144,F145,F146)</f>
        <v>0</v>
      </c>
    </row>
    <row r="284" spans="5:11" ht="23.25" customHeight="1">
      <c r="F284" s="28" t="s">
        <v>3004</v>
      </c>
      <c r="G284" s="1527"/>
    </row>
    <row r="285" spans="5:11">
      <c r="E285" s="561" t="s">
        <v>148</v>
      </c>
      <c r="F285" s="31">
        <f>SUM(F52,F53,F54,F55,F56,F57,F62)</f>
        <v>13000</v>
      </c>
      <c r="G285" s="31">
        <f t="shared" ref="G285:K285" si="33">SUM(G52,G53,G54,G55,G56,G57,G62)</f>
        <v>282800</v>
      </c>
      <c r="H285" s="31">
        <f t="shared" si="33"/>
        <v>0</v>
      </c>
      <c r="I285" s="31">
        <f t="shared" si="33"/>
        <v>0</v>
      </c>
      <c r="J285" s="31">
        <f t="shared" si="33"/>
        <v>0</v>
      </c>
      <c r="K285" s="31">
        <f t="shared" si="33"/>
        <v>295800</v>
      </c>
    </row>
    <row r="286" spans="5:11">
      <c r="E286" s="561" t="s">
        <v>3932</v>
      </c>
    </row>
    <row r="287" spans="5:11">
      <c r="E287" s="561" t="s">
        <v>3931</v>
      </c>
      <c r="F287" s="31">
        <f>SUM(F45,F81,F82)</f>
        <v>0</v>
      </c>
      <c r="G287" s="31">
        <f t="shared" ref="G287:K287" si="34">SUM(G45,G81,G82)</f>
        <v>70000</v>
      </c>
      <c r="H287" s="31">
        <f t="shared" si="34"/>
        <v>0</v>
      </c>
      <c r="I287" s="31">
        <f t="shared" si="34"/>
        <v>0</v>
      </c>
      <c r="J287" s="31">
        <f t="shared" si="34"/>
        <v>98760</v>
      </c>
      <c r="K287" s="31">
        <f t="shared" si="34"/>
        <v>168760</v>
      </c>
    </row>
    <row r="288" spans="5:11">
      <c r="F288" s="28">
        <f>SUM(F24,F30,F60)</f>
        <v>0</v>
      </c>
      <c r="G288" s="28">
        <f t="shared" ref="G288:K288" si="35">SUM(G24,G30,G60)</f>
        <v>389200</v>
      </c>
      <c r="H288" s="28">
        <f t="shared" si="35"/>
        <v>0</v>
      </c>
      <c r="I288" s="28">
        <f t="shared" si="35"/>
        <v>0</v>
      </c>
      <c r="J288" s="28">
        <f t="shared" si="35"/>
        <v>40000</v>
      </c>
      <c r="K288" s="28">
        <f t="shared" si="35"/>
        <v>429200</v>
      </c>
    </row>
    <row r="289" spans="5:11">
      <c r="E289" s="561" t="s">
        <v>2983</v>
      </c>
      <c r="F289" s="31">
        <f>SUM(F43,F162,F163,F164,F165,F166,F167,F177,F178)</f>
        <v>10000</v>
      </c>
      <c r="G289" s="31">
        <f t="shared" ref="G289:K289" si="36">SUM(G43,G162,G163,G164,G165,G166,G167,G177,G178)</f>
        <v>361000</v>
      </c>
      <c r="H289" s="31">
        <f t="shared" si="36"/>
        <v>0</v>
      </c>
      <c r="I289" s="31">
        <f t="shared" si="36"/>
        <v>0</v>
      </c>
      <c r="J289" s="31">
        <f t="shared" si="36"/>
        <v>0</v>
      </c>
      <c r="K289" s="31">
        <f t="shared" si="36"/>
        <v>371000</v>
      </c>
    </row>
  </sheetData>
  <autoFilter ref="Y1:Y284"/>
  <mergeCells count="23">
    <mergeCell ref="U5:U6"/>
    <mergeCell ref="V5:V6"/>
    <mergeCell ref="A5:B5"/>
    <mergeCell ref="C5:E5"/>
    <mergeCell ref="O5:O6"/>
    <mergeCell ref="P5:P6"/>
    <mergeCell ref="Q5:Q6"/>
    <mergeCell ref="A7:E7"/>
    <mergeCell ref="Y3:Y6"/>
    <mergeCell ref="X3:X6"/>
    <mergeCell ref="A1:T1"/>
    <mergeCell ref="F3:K3"/>
    <mergeCell ref="L3:O4"/>
    <mergeCell ref="H4:J4"/>
    <mergeCell ref="H5:H6"/>
    <mergeCell ref="K5:K6"/>
    <mergeCell ref="L5:L6"/>
    <mergeCell ref="M5:M6"/>
    <mergeCell ref="N5:N6"/>
    <mergeCell ref="P3:Q4"/>
    <mergeCell ref="W5:W6"/>
    <mergeCell ref="U3:W3"/>
    <mergeCell ref="R3:R6"/>
  </mergeCells>
  <pageMargins left="0.31496062992125984" right="0.23622047244094491" top="0.82677165354330717" bottom="0.31496062992125984" header="0.39370078740157483" footer="0.31496062992125984"/>
  <pageSetup paperSize="9" scale="55" orientation="landscape" r:id="rId1"/>
  <rowBreaks count="15" manualBreakCount="15">
    <brk id="19" max="16383" man="1"/>
    <brk id="30" max="16383" man="1"/>
    <brk id="56" max="16383" man="1"/>
    <brk id="64" max="16383" man="1"/>
    <brk id="71" max="16383" man="1"/>
    <brk id="88" max="16383" man="1"/>
    <brk id="99" max="16383" man="1"/>
    <brk id="111" max="16383" man="1"/>
    <brk id="116" max="16383" man="1"/>
    <brk id="123" max="16383" man="1"/>
    <brk id="134" max="16383" man="1"/>
    <brk id="143" max="16383" man="1"/>
    <brk id="162" max="16383" man="1"/>
    <brk id="181" max="24" man="1"/>
    <brk id="211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A26" sqref="A26"/>
    </sheetView>
  </sheetViews>
  <sheetFormatPr defaultRowHeight="14.25"/>
  <cols>
    <col min="1" max="1" width="19.125" bestFit="1" customWidth="1"/>
    <col min="2" max="2" width="16.75" bestFit="1" customWidth="1"/>
    <col min="3" max="3" width="17.125" bestFit="1" customWidth="1"/>
    <col min="4" max="4" width="15.125" bestFit="1" customWidth="1"/>
    <col min="6" max="6" width="15.125" bestFit="1" customWidth="1"/>
    <col min="8" max="8" width="15.125" style="383" bestFit="1" customWidth="1"/>
    <col min="10" max="10" width="14.125" style="383" bestFit="1" customWidth="1"/>
    <col min="11" max="11" width="12.375" bestFit="1" customWidth="1"/>
  </cols>
  <sheetData>
    <row r="1" spans="1:10">
      <c r="A1" t="s">
        <v>15</v>
      </c>
      <c r="B1" s="383">
        <f>SUM('พันธกิจที่ 1'!F929+พันธกิจที่2!F216+พันธกิจที่3!F371+พันธกิจที่4!F211)</f>
        <v>444424110</v>
      </c>
      <c r="D1" s="382">
        <v>25172910</v>
      </c>
      <c r="F1" s="384">
        <f>SUM(D1-B1)</f>
        <v>-419251200</v>
      </c>
    </row>
    <row r="2" spans="1:10">
      <c r="A2" t="s">
        <v>2899</v>
      </c>
      <c r="B2" s="383">
        <f>SUM('พันธกิจที่ 1'!G929+พันธกิจที่2!G216+พันธกิจที่3!G371+พันธกิจที่4!G211)</f>
        <v>1259116520</v>
      </c>
      <c r="D2" s="382">
        <v>101468100</v>
      </c>
      <c r="F2" s="384">
        <f>SUM(D2-B2)</f>
        <v>-1157648420</v>
      </c>
    </row>
    <row r="3" spans="1:10">
      <c r="A3" t="s">
        <v>118</v>
      </c>
      <c r="B3" s="383"/>
      <c r="D3" s="382"/>
    </row>
    <row r="4" spans="1:10">
      <c r="A4" t="s">
        <v>2900</v>
      </c>
      <c r="B4" s="383"/>
      <c r="H4" s="383">
        <v>6197600</v>
      </c>
      <c r="J4" s="383">
        <v>11646300</v>
      </c>
    </row>
    <row r="5" spans="1:10">
      <c r="A5" t="s">
        <v>2901</v>
      </c>
      <c r="B5" s="383"/>
      <c r="H5" s="383">
        <v>1945600</v>
      </c>
      <c r="J5" s="383">
        <v>3556400</v>
      </c>
    </row>
    <row r="6" spans="1:10">
      <c r="H6" s="383">
        <v>4592700</v>
      </c>
      <c r="J6" s="383">
        <v>2757000</v>
      </c>
    </row>
    <row r="7" spans="1:10">
      <c r="H7" s="383">
        <v>5158500</v>
      </c>
      <c r="J7" s="383">
        <v>1840000</v>
      </c>
    </row>
    <row r="8" spans="1:10">
      <c r="D8" s="383">
        <v>107160700</v>
      </c>
      <c r="H8" s="383">
        <v>2267300</v>
      </c>
      <c r="J8" s="383">
        <v>50000</v>
      </c>
    </row>
    <row r="9" spans="1:10">
      <c r="H9" s="383">
        <v>4369000</v>
      </c>
      <c r="J9" s="383">
        <v>575000</v>
      </c>
    </row>
    <row r="10" spans="1:10">
      <c r="H10" s="383">
        <v>5789000</v>
      </c>
      <c r="J10" s="383">
        <v>210000</v>
      </c>
    </row>
    <row r="11" spans="1:10">
      <c r="H11" s="383">
        <v>5062000</v>
      </c>
      <c r="J11" s="383">
        <v>130000</v>
      </c>
    </row>
    <row r="12" spans="1:10">
      <c r="H12" s="383">
        <v>9477400</v>
      </c>
      <c r="J12" s="383">
        <v>730000</v>
      </c>
    </row>
    <row r="13" spans="1:10">
      <c r="H13" s="383">
        <v>3335700</v>
      </c>
      <c r="J13" s="383">
        <v>1470000</v>
      </c>
    </row>
    <row r="14" spans="1:10">
      <c r="A14" t="s">
        <v>3481</v>
      </c>
      <c r="H14" s="383">
        <v>2909000</v>
      </c>
      <c r="J14" s="383">
        <v>670000</v>
      </c>
    </row>
    <row r="15" spans="1:10">
      <c r="A15" t="s">
        <v>2977</v>
      </c>
      <c r="B15" s="383">
        <f>SUM('พันธกิจที่ 1'!F7+พันธกิจที่2!F7+พันธกิจที่3!F7+พันธกิจที่4!F7)</f>
        <v>444424110</v>
      </c>
      <c r="C15" s="383">
        <v>449021610</v>
      </c>
      <c r="D15" s="384">
        <f>SUM(C15-B15)</f>
        <v>4597500</v>
      </c>
      <c r="H15" s="383">
        <v>13793200</v>
      </c>
      <c r="J15" s="383">
        <v>650000</v>
      </c>
    </row>
    <row r="16" spans="1:10">
      <c r="A16" t="s">
        <v>16</v>
      </c>
      <c r="B16" s="383">
        <f>SUM('พันธกิจที่ 1'!G7+พันธกิจที่2!G7+พันธกิจที่3!G7+พันธกิจที่4!G7)</f>
        <v>1259116520</v>
      </c>
      <c r="C16" s="383">
        <v>1263921900</v>
      </c>
      <c r="D16" s="384">
        <f>SUM(C16-B16)</f>
        <v>4805380</v>
      </c>
      <c r="H16" s="383">
        <v>2490900</v>
      </c>
      <c r="J16" s="383">
        <v>350000</v>
      </c>
    </row>
    <row r="17" spans="1:10">
      <c r="B17" s="1512">
        <f>SUM(B15:B16)</f>
        <v>1703540630</v>
      </c>
      <c r="C17" s="1512">
        <f>SUM(C15:C16)</f>
        <v>1712943510</v>
      </c>
      <c r="H17" s="383">
        <v>2803500</v>
      </c>
      <c r="J17" s="383">
        <v>400000</v>
      </c>
    </row>
    <row r="18" spans="1:10">
      <c r="F18" t="s">
        <v>389</v>
      </c>
      <c r="H18" s="383">
        <v>2622000</v>
      </c>
      <c r="J18" s="383">
        <v>3620000</v>
      </c>
    </row>
    <row r="19" spans="1:10">
      <c r="F19" s="382"/>
      <c r="H19" s="383">
        <v>11646300</v>
      </c>
      <c r="J19" s="383">
        <v>6197600</v>
      </c>
    </row>
    <row r="20" spans="1:10">
      <c r="H20" s="383">
        <v>3556400</v>
      </c>
      <c r="J20" s="383">
        <v>1945600</v>
      </c>
    </row>
    <row r="21" spans="1:10">
      <c r="H21" s="383">
        <v>2757000</v>
      </c>
      <c r="J21" s="383">
        <v>4592700</v>
      </c>
    </row>
    <row r="22" spans="1:10">
      <c r="H22" s="383">
        <v>1840000</v>
      </c>
      <c r="J22" s="383">
        <v>5158500</v>
      </c>
    </row>
    <row r="23" spans="1:10">
      <c r="H23" s="383">
        <v>50000</v>
      </c>
      <c r="J23" s="383">
        <v>2267300</v>
      </c>
    </row>
    <row r="24" spans="1:10" ht="23.25">
      <c r="A24" s="1584">
        <v>671216200</v>
      </c>
      <c r="B24" s="383">
        <f>SUM('พันธกิจที่ 1'!J7+พันธกิจที่2!J7+พันธกิจที่3!J7+พันธกิจที่4!J7)</f>
        <v>4805380</v>
      </c>
      <c r="C24" s="384">
        <f>SUM(A24-B24)</f>
        <v>666410820</v>
      </c>
      <c r="D24" t="s">
        <v>16</v>
      </c>
      <c r="H24" s="383">
        <v>575000</v>
      </c>
      <c r="J24" s="383">
        <v>4369000</v>
      </c>
    </row>
    <row r="25" spans="1:10" ht="23.25">
      <c r="A25" s="917">
        <v>269332120</v>
      </c>
      <c r="B25" s="383">
        <f>SUM('พันธกิจที่ 1'!H7,'พันธกิจที่ 1'!I7+พันธกิจที่2!H7,พันธกิจที่2!I7+พันธกิจที่3!H7,พันธกิจที่3!I7+พันธกิจที่4!H7,พันธกิจที่4!I7)</f>
        <v>4597500</v>
      </c>
      <c r="C25" s="384">
        <f>SUM(A25-B25)</f>
        <v>264734620</v>
      </c>
      <c r="D25" t="s">
        <v>2977</v>
      </c>
      <c r="H25" s="383">
        <v>210000</v>
      </c>
      <c r="J25" s="383">
        <v>5789000</v>
      </c>
    </row>
    <row r="26" spans="1:10">
      <c r="H26" s="383">
        <v>130000</v>
      </c>
      <c r="J26" s="383">
        <v>5062000</v>
      </c>
    </row>
    <row r="27" spans="1:10">
      <c r="H27" s="383">
        <v>730000</v>
      </c>
      <c r="J27" s="383">
        <v>9477400</v>
      </c>
    </row>
    <row r="28" spans="1:10">
      <c r="A28" t="s">
        <v>16</v>
      </c>
      <c r="B28" t="s">
        <v>2977</v>
      </c>
      <c r="H28" s="383">
        <v>1470000</v>
      </c>
      <c r="J28" s="383">
        <v>3335700</v>
      </c>
    </row>
    <row r="29" spans="1:10">
      <c r="A29" s="383">
        <v>677602100</v>
      </c>
      <c r="B29">
        <v>180469950</v>
      </c>
      <c r="H29" s="383">
        <v>670000</v>
      </c>
      <c r="J29" s="383">
        <v>2909000</v>
      </c>
    </row>
    <row r="30" spans="1:10">
      <c r="A30" s="383">
        <v>617600</v>
      </c>
      <c r="B30">
        <v>88988570</v>
      </c>
      <c r="H30" s="383">
        <v>650000</v>
      </c>
      <c r="J30" s="383">
        <v>13793200</v>
      </c>
    </row>
    <row r="31" spans="1:10">
      <c r="A31" s="383">
        <v>-1588200</v>
      </c>
      <c r="B31">
        <v>-17500</v>
      </c>
      <c r="H31" s="383">
        <v>350000</v>
      </c>
      <c r="J31" s="383">
        <v>2490900</v>
      </c>
    </row>
    <row r="32" spans="1:10">
      <c r="A32" s="383">
        <v>-545800</v>
      </c>
      <c r="B32">
        <v>-29000</v>
      </c>
      <c r="H32" s="383">
        <v>400000</v>
      </c>
      <c r="J32" s="383">
        <v>2803500</v>
      </c>
    </row>
    <row r="33" spans="1:11">
      <c r="A33" s="383">
        <v>-5000</v>
      </c>
      <c r="B33">
        <v>-45000</v>
      </c>
      <c r="H33" s="383">
        <v>3620000</v>
      </c>
      <c r="J33" s="383">
        <v>2622000</v>
      </c>
    </row>
    <row r="34" spans="1:11">
      <c r="A34" s="383">
        <v>-2162400</v>
      </c>
      <c r="B34">
        <v>-34900</v>
      </c>
      <c r="H34" s="383">
        <f>SUM(H4,H5,H6,H7,H8,H9,H10,H11,H12,H13,H14,H15,H16,H17,H18,H19,H20,H21,H22,H23,H24,H25,H26,H27,H28,H29,H30,H31,H32,H33)</f>
        <v>101468100</v>
      </c>
      <c r="J34" s="383">
        <f>SUM(J4:J33)</f>
        <v>101468100</v>
      </c>
      <c r="K34" s="384"/>
    </row>
    <row r="35" spans="1:11">
      <c r="A35" s="383">
        <v>-476500</v>
      </c>
    </row>
    <row r="36" spans="1:11">
      <c r="A36" s="383">
        <v>-2225600</v>
      </c>
    </row>
    <row r="37" spans="1:11">
      <c r="A37" s="383">
        <f>SUM(A29:A36)</f>
        <v>671216200</v>
      </c>
      <c r="B37" s="383">
        <f>SUM(B29:B35)</f>
        <v>269332120</v>
      </c>
    </row>
    <row r="40" spans="1:11">
      <c r="A40" t="s">
        <v>3929</v>
      </c>
      <c r="B40" s="383" t="s">
        <v>118</v>
      </c>
      <c r="C40" t="s">
        <v>2977</v>
      </c>
      <c r="D40" t="s">
        <v>16</v>
      </c>
      <c r="H40" s="383">
        <v>3435700</v>
      </c>
      <c r="I40">
        <v>1</v>
      </c>
    </row>
    <row r="41" spans="1:11">
      <c r="A41" t="s">
        <v>3928</v>
      </c>
      <c r="B41">
        <f>SUM('พันธกิจที่ 1'!H1013+พันธกิจที่2!H254+พันธกิจที่3!H409+พันธกิจที่4!H285)</f>
        <v>1328700</v>
      </c>
      <c r="C41">
        <f>SUM('พันธกิจที่ 1'!I1013+พันธกิจที่2!I254+พันธกิจที่3!I409+พันธกิจที่4!I285)</f>
        <v>232600</v>
      </c>
      <c r="D41">
        <f>SUM('พันธกิจที่ 1'!J1013+พันธกิจที่2!J254+พันธกิจที่3!J409+พันธกิจที่4!J285)</f>
        <v>0</v>
      </c>
      <c r="H41" s="383">
        <v>4758700</v>
      </c>
      <c r="I41">
        <v>2</v>
      </c>
    </row>
    <row r="42" spans="1:11">
      <c r="H42" s="383">
        <v>3040180</v>
      </c>
      <c r="I42">
        <v>3</v>
      </c>
    </row>
    <row r="43" spans="1:11">
      <c r="A43" t="s">
        <v>2987</v>
      </c>
      <c r="B43">
        <f>SUM('พันธกิจที่ 1'!H1015+พันธกิจที่2!H256)</f>
        <v>0</v>
      </c>
      <c r="C43">
        <f>SUM('พันธกิจที่ 1'!I1015+พันธกิจที่2!I256)</f>
        <v>364700</v>
      </c>
      <c r="D43">
        <f>SUM('พันธกิจที่ 1'!J1015+พันธกิจที่2!J256+พันธกิจที่4!J287)</f>
        <v>247680</v>
      </c>
      <c r="H43" s="383">
        <v>953000</v>
      </c>
      <c r="I43">
        <v>4</v>
      </c>
    </row>
    <row r="44" spans="1:11">
      <c r="A44" t="s">
        <v>3934</v>
      </c>
      <c r="D44">
        <f>SUM('พันธกิจที่ 1'!J1016+พันธกิจที่4!J288)</f>
        <v>320000</v>
      </c>
      <c r="H44" s="383">
        <v>707500</v>
      </c>
      <c r="I44">
        <v>5</v>
      </c>
    </row>
    <row r="45" spans="1:11">
      <c r="H45" s="383">
        <v>478000</v>
      </c>
      <c r="I45">
        <v>6</v>
      </c>
    </row>
    <row r="46" spans="1:11">
      <c r="H46" s="383">
        <v>1066100</v>
      </c>
      <c r="I46">
        <v>7</v>
      </c>
    </row>
    <row r="47" spans="1:11">
      <c r="H47" s="383">
        <v>421000</v>
      </c>
      <c r="I47">
        <v>8</v>
      </c>
    </row>
    <row r="48" spans="1:11">
      <c r="H48" s="383">
        <v>968300</v>
      </c>
      <c r="I48">
        <v>9</v>
      </c>
    </row>
    <row r="49" spans="8:9">
      <c r="H49" s="383">
        <v>790030</v>
      </c>
      <c r="I49">
        <v>10</v>
      </c>
    </row>
    <row r="50" spans="8:9">
      <c r="H50" s="383">
        <v>770000</v>
      </c>
      <c r="I50">
        <v>11</v>
      </c>
    </row>
    <row r="51" spans="8:9">
      <c r="H51" s="383">
        <v>822200</v>
      </c>
      <c r="I51">
        <v>12</v>
      </c>
    </row>
    <row r="52" spans="8:9">
      <c r="H52" s="383">
        <v>157000</v>
      </c>
      <c r="I52">
        <v>13</v>
      </c>
    </row>
    <row r="53" spans="8:9">
      <c r="H53" s="383">
        <v>526000</v>
      </c>
      <c r="I53">
        <v>14</v>
      </c>
    </row>
    <row r="54" spans="8:9">
      <c r="H54" s="383">
        <v>245000</v>
      </c>
      <c r="I54">
        <v>15</v>
      </c>
    </row>
    <row r="55" spans="8:9">
      <c r="H55" s="383">
        <v>1366500</v>
      </c>
      <c r="I55">
        <v>16</v>
      </c>
    </row>
    <row r="56" spans="8:9">
      <c r="H56" s="383">
        <v>635000</v>
      </c>
      <c r="I56">
        <v>17</v>
      </c>
    </row>
    <row r="57" spans="8:9">
      <c r="H57" s="383">
        <v>15000</v>
      </c>
      <c r="I57">
        <v>18</v>
      </c>
    </row>
    <row r="58" spans="8:9">
      <c r="H58" s="383">
        <v>57500</v>
      </c>
      <c r="I58">
        <v>19</v>
      </c>
    </row>
    <row r="59" spans="8:9">
      <c r="H59" s="383">
        <v>2491200</v>
      </c>
      <c r="I59">
        <v>20</v>
      </c>
    </row>
    <row r="60" spans="8:9">
      <c r="H60" s="383">
        <v>70000</v>
      </c>
      <c r="I60">
        <v>21</v>
      </c>
    </row>
    <row r="61" spans="8:9">
      <c r="H61" s="383">
        <v>100000</v>
      </c>
      <c r="I61">
        <v>22</v>
      </c>
    </row>
    <row r="62" spans="8:9">
      <c r="H62" s="383">
        <v>35000</v>
      </c>
    </row>
    <row r="63" spans="8:9">
      <c r="H63" s="383">
        <v>114800</v>
      </c>
      <c r="I63">
        <v>23</v>
      </c>
    </row>
    <row r="64" spans="8:9">
      <c r="H64" s="383">
        <v>260000</v>
      </c>
      <c r="I64">
        <v>24</v>
      </c>
    </row>
    <row r="65" spans="8:9">
      <c r="H65" s="383">
        <v>95000</v>
      </c>
      <c r="I65">
        <v>25</v>
      </c>
    </row>
    <row r="66" spans="8:9">
      <c r="H66" s="383">
        <v>794200</v>
      </c>
      <c r="I66">
        <v>26</v>
      </c>
    </row>
    <row r="67" spans="8:9">
      <c r="H67" s="383">
        <f>SUM(H40:H66)</f>
        <v>25172910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1" workbookViewId="0">
      <selection activeCell="B13" sqref="B13"/>
    </sheetView>
  </sheetViews>
  <sheetFormatPr defaultRowHeight="26.25"/>
  <cols>
    <col min="1" max="1" width="17.75" style="411" customWidth="1"/>
    <col min="2" max="2" width="12.125" style="407" bestFit="1" customWidth="1"/>
    <col min="3" max="4" width="9" style="407"/>
    <col min="5" max="5" width="11.125" style="407" bestFit="1" customWidth="1"/>
  </cols>
  <sheetData>
    <row r="1" spans="1:5">
      <c r="A1" s="406" t="s">
        <v>16</v>
      </c>
      <c r="E1" s="408" t="s">
        <v>2977</v>
      </c>
    </row>
    <row r="2" spans="1:5">
      <c r="A2" s="406" t="s">
        <v>2373</v>
      </c>
      <c r="B2" s="409">
        <f>SUM('พันธกิจที่ 1'!G939+พันธกิจที่2!F263+พันธกิจที่3!F375+พันธกิจที่4!F216)</f>
        <v>70000</v>
      </c>
      <c r="E2" s="410">
        <f>SUM('พันธกิจที่ 1'!I939+พันธกิจที่2!H263+พันธกิจที่3!H375+พันธกิจที่4!H216)</f>
        <v>0</v>
      </c>
    </row>
    <row r="3" spans="1:5">
      <c r="A3" s="406" t="s">
        <v>2385</v>
      </c>
      <c r="B3" s="409">
        <f>SUM('พันธกิจที่ 1'!G940+พันธกิจที่2!F264+พันธกิจที่3!F376+พันธกิจที่4!F217)</f>
        <v>0</v>
      </c>
      <c r="E3" s="410">
        <f>SUM('พันธกิจที่ 1'!I940+พันธกิจที่2!H264+พันธกิจที่3!H376+พันธกิจที่4!H217)</f>
        <v>0</v>
      </c>
    </row>
    <row r="4" spans="1:5">
      <c r="A4" s="406" t="s">
        <v>2975</v>
      </c>
      <c r="B4" s="409">
        <f>SUM('พันธกิจที่ 1'!G941+พันธกิจที่2!F265+พันธกิจที่3!F377+พันธกิจที่4!F218)</f>
        <v>0</v>
      </c>
      <c r="E4" s="410">
        <f>SUM('พันธกิจที่ 1'!I941+พันธกิจที่2!H265+พันธกิจที่3!H377+พันธกิจที่4!H218)</f>
        <v>0</v>
      </c>
    </row>
    <row r="5" spans="1:5">
      <c r="A5" s="406" t="s">
        <v>2976</v>
      </c>
      <c r="B5" s="409">
        <f>SUM('พันธกิจที่ 1'!G942+พันธกิจที่2!F266+พันธกิจที่3!F378+พันธกิจที่4!F219)</f>
        <v>40000</v>
      </c>
      <c r="E5" s="410">
        <f>SUM('พันธกิจที่ 1'!I942+พันธกิจที่2!H266+พันธกิจที่3!H378+พันธกิจที่4!H219)</f>
        <v>0</v>
      </c>
    </row>
    <row r="6" spans="1:5">
      <c r="A6" s="406" t="s">
        <v>2978</v>
      </c>
      <c r="B6" s="409">
        <f>SUM('พันธกิจที่ 1'!G943+พันธกิจที่2!F267+พันธกิจที่3!F379+พันธกิจที่4!F220)</f>
        <v>0</v>
      </c>
      <c r="E6" s="410">
        <f>SUM('พันธกิจที่ 1'!I943+พันธกิจที่2!H267+พันธกิจที่3!H379+พันธกิจที่4!H220)</f>
        <v>0</v>
      </c>
    </row>
    <row r="7" spans="1:5">
      <c r="A7" s="406" t="s">
        <v>2979</v>
      </c>
      <c r="B7" s="412">
        <f>SUM('พันธกิจที่ 1'!G944+พันธกิจที่2!F268+พันธกิจที่3!F380+พันธกิจที่4!F221)</f>
        <v>495000</v>
      </c>
      <c r="E7" s="410">
        <f>SUM('พันธกิจที่ 1'!I944+พันธกิจที่2!H268+พันธกิจที่3!H380+พันธกิจที่4!H221)</f>
        <v>0</v>
      </c>
    </row>
    <row r="8" spans="1:5">
      <c r="A8" s="406" t="s">
        <v>2980</v>
      </c>
      <c r="B8" s="409">
        <f>SUM('พันธกิจที่ 1'!G945+พันธกิจที่2!F269+พันธกิจที่3!F381+พันธกิจที่4!F222)</f>
        <v>0</v>
      </c>
      <c r="E8" s="410">
        <f>SUM('พันธกิจที่ 1'!I945+พันธกิจที่2!H269+พันธกิจที่3!H381+พันธกิจที่4!H222)</f>
        <v>0</v>
      </c>
    </row>
    <row r="9" spans="1:5">
      <c r="A9" s="406" t="s">
        <v>891</v>
      </c>
      <c r="B9" s="412">
        <f>SUM('พันธกิจที่ 1'!G946+พันธกิจที่2!F270+พันธกิจที่3!F382+พันธกิจที่4!F223)</f>
        <v>553000</v>
      </c>
      <c r="C9" s="413"/>
      <c r="D9" s="413"/>
      <c r="E9" s="410">
        <f>SUM('พันธกิจที่ 1'!I946+พันธกิจที่2!H270+พันธกิจที่3!H382+พันธกิจที่4!H223)</f>
        <v>78000</v>
      </c>
    </row>
    <row r="10" spans="1:5">
      <c r="A10" s="406" t="s">
        <v>2981</v>
      </c>
      <c r="B10" s="412">
        <f>SUM('พันธกิจที่ 1'!G947+พันธกิจที่2!F271+พันธกิจที่3!F383+พันธกิจที่4!F224)</f>
        <v>1032000</v>
      </c>
      <c r="E10" s="410">
        <f>SUM('พันธกิจที่ 1'!I947+พันธกิจที่2!H271+พันธกิจที่3!H383+พันธกิจที่4!H224)</f>
        <v>208000</v>
      </c>
    </row>
    <row r="11" spans="1:5">
      <c r="A11" s="406" t="s">
        <v>2982</v>
      </c>
      <c r="B11" s="409">
        <f>SUM('พันธกิจที่ 1'!G948+พันธกิจที่2!F272+พันธกิจที่3!F384+พันธกิจที่4!F225)</f>
        <v>360000</v>
      </c>
      <c r="E11" s="410">
        <f>SUM('พันธกิจที่ 1'!I948+พันธกิจที่2!H272+พันธกิจที่3!H384+พันธกิจที่4!H225)</f>
        <v>73500</v>
      </c>
    </row>
    <row r="12" spans="1:5">
      <c r="A12" s="406" t="s">
        <v>2983</v>
      </c>
      <c r="B12" s="409">
        <f>SUM('พันธกิจที่ 1'!G949+พันธกิจที่2!F273+พันธกิจที่3!F385+พันธกิจที่4!F226)</f>
        <v>210000</v>
      </c>
      <c r="E12" s="410">
        <f>SUM('พันธกิจที่ 1'!I949+พันธกิจที่2!H273+พันธกิจที่3!H385+พันธกิจที่4!H226)</f>
        <v>235000</v>
      </c>
    </row>
    <row r="13" spans="1:5">
      <c r="A13" s="406" t="s">
        <v>2984</v>
      </c>
      <c r="B13" s="409">
        <f>SUM('พันธกิจที่ 1'!G950+พันธกิจที่2!F274+พันธกิจที่3!F386+พันธกิจที่4!F227)</f>
        <v>90000</v>
      </c>
      <c r="E13" s="410">
        <f>SUM('พันธกิจที่ 1'!I950+พันธกิจที่2!H274+พันธกิจที่3!H386+พันธกิจที่4!H227)</f>
        <v>513000</v>
      </c>
    </row>
    <row r="14" spans="1:5">
      <c r="A14" s="406" t="s">
        <v>2985</v>
      </c>
      <c r="B14" s="412">
        <f>SUM('พันธกิจที่ 1'!G951+พันธกิจที่2!F275+พันธกิจที่3!F387+พันธกิจที่4!F228)</f>
        <v>150000</v>
      </c>
      <c r="C14" s="413"/>
      <c r="D14" s="413"/>
      <c r="E14" s="410">
        <f>SUM('พันธกิจที่ 1'!I951+พันธกิจที่2!H275+พันธกิจที่3!H387+พันธกิจที่4!H228)</f>
        <v>80000</v>
      </c>
    </row>
    <row r="15" spans="1:5">
      <c r="A15" s="406" t="s">
        <v>2986</v>
      </c>
      <c r="B15" s="412">
        <f>SUM('พันธกิจที่ 1'!G952+พันธกิจที่2!F276+พันธกิจที่3!F388+พันธกิจที่4!F229)</f>
        <v>400000</v>
      </c>
      <c r="E15" s="410">
        <f>SUM('พันธกิจที่ 1'!I952+พันธกิจที่2!H276+พันธกิจที่3!H388+พันธกิจที่4!H229)</f>
        <v>150000</v>
      </c>
    </row>
    <row r="16" spans="1:5">
      <c r="A16" s="406" t="s">
        <v>2987</v>
      </c>
      <c r="B16" s="409">
        <f>SUM('พันธกิจที่ 1'!G953+พันธกิจที่2!F277+พันธกิจที่3!F389+พันธกิจที่4!F230)</f>
        <v>290000</v>
      </c>
      <c r="E16" s="410">
        <f>SUM('พันธกิจที่ 1'!I953+พันธกิจที่2!H277+พันธกิจที่3!H389+พันธกิจที่4!H230)</f>
        <v>472700</v>
      </c>
    </row>
    <row r="17" spans="1:5">
      <c r="A17" s="406" t="s">
        <v>2988</v>
      </c>
      <c r="B17" s="412">
        <f>SUM('พันธกิจที่ 1'!G954+พันธกิจที่2!F278+พันธกิจที่3!F390+พันธกิจที่4!F231)</f>
        <v>675000</v>
      </c>
      <c r="C17" s="413"/>
      <c r="D17" s="413"/>
      <c r="E17" s="410">
        <f>SUM('พันธกิจที่ 1'!I954+พันธกิจที่2!H278+พันธกิจที่3!H390+พันธกิจที่4!H231)</f>
        <v>80000</v>
      </c>
    </row>
    <row r="18" spans="1:5">
      <c r="A18" s="406" t="s">
        <v>2989</v>
      </c>
      <c r="B18" s="409">
        <f>SUM('พันธกิจที่ 1'!G955+พันธกิจที่2!F279+พันธกิจที่3!F391+พันธกิจที่4!F232)</f>
        <v>50000</v>
      </c>
      <c r="E18" s="410">
        <f>SUM('พันธกิจที่ 1'!I955+พันธกิจที่2!H279+พันธกิจที่3!H391+พันธกิจที่4!H232)</f>
        <v>9600</v>
      </c>
    </row>
    <row r="19" spans="1:5">
      <c r="A19" s="406" t="s">
        <v>2990</v>
      </c>
      <c r="B19" s="409">
        <f>SUM('พันธกิจที่ 1'!G956+พันธกิจที่2!F280+พันธกิจที่3!F392+พันธกิจที่4!F233)</f>
        <v>170000</v>
      </c>
      <c r="E19" s="410">
        <f>SUM('พันธกิจที่ 1'!I956+พันธกิจที่2!H280+พันธกิจที่3!H392+พันธกิจที่4!H233)</f>
        <v>92000</v>
      </c>
    </row>
    <row r="20" spans="1:5">
      <c r="A20" s="406" t="s">
        <v>2991</v>
      </c>
      <c r="B20" s="409">
        <f>SUM('พันธกิจที่ 1'!G957+พันธกิจที่2!F281+พันธกิจที่3!F393+พันธกิจที่4!F234)</f>
        <v>400000</v>
      </c>
      <c r="E20" s="410">
        <f>SUM('พันธกิจที่ 1'!I957+พันธกิจที่2!H281+พันธกิจที่3!H393+พันธกิจที่4!H234)</f>
        <v>0</v>
      </c>
    </row>
    <row r="21" spans="1:5">
      <c r="A21" s="406" t="s">
        <v>2608</v>
      </c>
      <c r="B21" s="412">
        <f>SUM('พันธกิจที่ 1'!G958+พันธกิจที่2!F282+พันธกิจที่3!F394+พันธกิจที่4!F235)</f>
        <v>140000</v>
      </c>
      <c r="C21" s="413"/>
      <c r="D21" s="413"/>
      <c r="E21" s="410">
        <f>SUM('พันธกิจที่ 1'!I958+พันธกิจที่2!H282+พันธกิจที่3!H394+พันธกิจที่4!H235)</f>
        <v>100000</v>
      </c>
    </row>
    <row r="22" spans="1:5">
      <c r="A22" s="406" t="s">
        <v>148</v>
      </c>
      <c r="B22" s="412">
        <f>SUM('พันธกิจที่ 1'!G959+พันธกิจที่2!F283+พันธกิจที่3!F395+พันธกิจที่4!F236)</f>
        <v>99000</v>
      </c>
      <c r="E22" s="410">
        <f>SUM('พันธกิจที่ 1'!I959+พันธกิจที่2!H283+พันธกิจที่3!H395+พันธกิจที่4!H236)</f>
        <v>228000</v>
      </c>
    </row>
    <row r="23" spans="1:5">
      <c r="A23" s="406" t="s">
        <v>2992</v>
      </c>
      <c r="B23" s="412">
        <f>SUM('พันธกิจที่ 1'!G960+พันธกิจที่2!F284+พันธกิจที่3!F396+พันธกิจที่4!F237)</f>
        <v>150000</v>
      </c>
      <c r="E23" s="410">
        <f>SUM('พันธกิจที่ 1'!I960+พันธกิจที่2!H284+พันธกิจที่3!H396+พันธกิจที่4!H237)</f>
        <v>15000</v>
      </c>
    </row>
    <row r="24" spans="1:5">
      <c r="A24" s="406" t="s">
        <v>2993</v>
      </c>
      <c r="B24" s="409">
        <f>SUM('พันธกิจที่ 1'!G961+พันธกิจที่2!F285+พันธกิจที่3!F397+พันธกิจที่4!F238)</f>
        <v>0</v>
      </c>
      <c r="E24" s="410">
        <f>SUM('พันธกิจที่ 1'!I961+พันธกิจที่2!H285+พันธกิจที่3!H397+พันธกิจที่4!H238)</f>
        <v>0</v>
      </c>
    </row>
    <row r="25" spans="1:5">
      <c r="A25" s="406" t="s">
        <v>2994</v>
      </c>
      <c r="B25" s="409">
        <f>SUM('พันธกิจที่ 1'!G962+พันธกิจที่2!F286+พันธกิจที่3!F398+พันธกิจที่4!F239)</f>
        <v>0</v>
      </c>
      <c r="E25" s="410">
        <f>SUM('พันธกิจที่ 1'!I962+พันธกิจที่2!H286+พันธกิจที่3!H398+พันธกิจที่4!H239)</f>
        <v>0</v>
      </c>
    </row>
    <row r="26" spans="1:5">
      <c r="A26" s="406" t="s">
        <v>2995</v>
      </c>
      <c r="B26" s="412">
        <f>SUM('พันธกิจที่ 1'!G963+พันธกิจที่2!F287+พันธกิจที่3!F399+พันธกิจที่4!F240)</f>
        <v>1010000</v>
      </c>
      <c r="E26" s="410">
        <f>SUM('พันธกิจที่ 1'!I963+พันธกิจที่2!H287+พันธกิจที่3!H399+พันธกิจที่4!H240)</f>
        <v>0</v>
      </c>
    </row>
    <row r="27" spans="1:5">
      <c r="A27" s="406" t="s">
        <v>2996</v>
      </c>
      <c r="B27" s="412">
        <f>SUM('พันธกิจที่ 1'!G964+พันธกิจที่2!F288+พันธกิจที่3!F400+พันธกิจที่4!F241)</f>
        <v>690000</v>
      </c>
      <c r="C27" s="413"/>
      <c r="D27" s="413"/>
      <c r="E27" s="410">
        <f>SUM('พันธกิจที่ 1'!I964+พันธกิจที่2!H288+พันธกิจที่3!H400+พันธกิจที่4!H241)</f>
        <v>0</v>
      </c>
    </row>
    <row r="28" spans="1:5">
      <c r="A28" s="406" t="s">
        <v>2997</v>
      </c>
      <c r="B28" s="412">
        <f>SUM('พันธกิจที่ 1'!G965+พันธกิจที่2!F289+พันธกิจที่3!F401+พันธกิจที่4!F242)</f>
        <v>0</v>
      </c>
      <c r="E28" s="410">
        <f>SUM('พันธกิจที่ 1'!I965+พันธกิจที่2!H289+พันธกิจที่3!H401+พันธกิจที่4!H242)</f>
        <v>0</v>
      </c>
    </row>
    <row r="29" spans="1:5">
      <c r="A29" s="406" t="s">
        <v>2998</v>
      </c>
      <c r="B29" s="412">
        <f>SUM('พันธกิจที่ 1'!G966+พันธกิจที่2!F290+พันธกิจที่3!F402+พันธกิจที่4!F243)</f>
        <v>5059800</v>
      </c>
      <c r="C29" s="413"/>
      <c r="D29" s="413"/>
      <c r="E29" s="410">
        <f>SUM('พันธกิจที่ 1'!I966+พันธกิจที่2!H290+พันธกิจที่3!H402+พันธกิจที่4!H243)</f>
        <v>0</v>
      </c>
    </row>
    <row r="30" spans="1:5">
      <c r="A30" s="406" t="s">
        <v>2999</v>
      </c>
      <c r="B30" s="412">
        <f>SUM('พันธกิจที่ 1'!G967+พันธกิจที่2!F291+พันธกิจที่3!F403+พันธกิจที่4!F244)</f>
        <v>0</v>
      </c>
      <c r="E30" s="410">
        <f>SUM('พันธกิจที่ 1'!I967+พันธกิจที่2!H291+พันธกิจที่3!H403+พันธกิจที่4!H244)</f>
        <v>0</v>
      </c>
    </row>
    <row r="31" spans="1:5">
      <c r="A31" s="406" t="s">
        <v>3000</v>
      </c>
      <c r="B31" s="409">
        <f>SUM('พันธกิจที่ 1'!G968+พันธกิจที่2!F292+พันธกิจที่3!F404+พันธกิจที่4!F245)</f>
        <v>0</v>
      </c>
      <c r="E31" s="410">
        <f>SUM('พันธกิจที่ 1'!I968+พันธกิจที่2!H292+พันธกิจที่3!H404+พันธกิจที่4!H245)</f>
        <v>0</v>
      </c>
    </row>
    <row r="32" spans="1:5">
      <c r="A32" s="406" t="s">
        <v>3001</v>
      </c>
      <c r="B32" s="409">
        <f>SUM('พันธกิจที่ 1'!G969+พันธกิจที่2!F293+พันธกิจที่3!F405+พันธกิจที่4!F246)</f>
        <v>0</v>
      </c>
      <c r="E32" s="410">
        <f>SUM('พันธกิจที่ 1'!I969+พันธกิจที่2!H293+พันธกิจที่3!H405+พันธกิจที่4!H246)</f>
        <v>0</v>
      </c>
    </row>
    <row r="33" spans="1:5">
      <c r="A33" s="421" t="s">
        <v>3002</v>
      </c>
      <c r="B33" s="412">
        <f>SUM('พันธกิจที่ 1'!G970+พันธกิจที่2!F294+พันธกิจที่3!F406+พันธกิจที่4!F247)</f>
        <v>50000</v>
      </c>
      <c r="C33" s="413"/>
      <c r="D33" s="413"/>
      <c r="E33" s="410">
        <f>SUM('พันธกิจที่ 1'!I970+พันธกิจที่2!H294+พันธกิจที่3!H406+พันธกิจที่4!H247)</f>
        <v>78000</v>
      </c>
    </row>
    <row r="34" spans="1:5">
      <c r="A34" s="421" t="s">
        <v>3004</v>
      </c>
      <c r="B34" s="412">
        <f>SUM('พันธกิจที่ 1'!G971+พันธกิจที่2!F295+พันธกิจที่3!F407+พันธกิจที่4!F248)</f>
        <v>0</v>
      </c>
      <c r="C34" s="413"/>
      <c r="D34" s="413"/>
      <c r="E34" s="410">
        <f>SUM('พันธกิจที่ 1'!I971+พันธกิจที่2!H295+พันธกิจที่3!H407+พันธกิจที่4!H248)</f>
        <v>0</v>
      </c>
    </row>
    <row r="35" spans="1:5">
      <c r="B35" s="409">
        <f>SUM(B2:B33)</f>
        <v>12183800</v>
      </c>
      <c r="C35" s="409">
        <f t="shared" ref="C35:D35" si="0">SUM(C2:C33)</f>
        <v>0</v>
      </c>
      <c r="D35" s="409">
        <f t="shared" si="0"/>
        <v>0</v>
      </c>
      <c r="E35" s="409">
        <f>SUM(E2:E34)</f>
        <v>2412800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9" workbookViewId="0">
      <selection activeCell="J7" sqref="J7"/>
    </sheetView>
  </sheetViews>
  <sheetFormatPr defaultRowHeight="14.25"/>
  <cols>
    <col min="1" max="1" width="13.125" customWidth="1"/>
    <col min="2" max="2" width="11.375" bestFit="1" customWidth="1"/>
    <col min="4" max="4" width="10.375" style="383" bestFit="1" customWidth="1"/>
    <col min="5" max="5" width="12.375" bestFit="1" customWidth="1"/>
    <col min="7" max="7" width="12.375" bestFit="1" customWidth="1"/>
  </cols>
  <sheetData>
    <row r="1" spans="1:7">
      <c r="B1" t="s">
        <v>16</v>
      </c>
      <c r="D1" s="383" t="s">
        <v>2977</v>
      </c>
    </row>
    <row r="2" spans="1:7" ht="23.25">
      <c r="A2" s="28" t="s">
        <v>2373</v>
      </c>
      <c r="B2" s="383">
        <f>SUM('พันธกิจที่ 1'!G979+พันธกิจที่2!F263+พันธกิจที่3!H413+พันธกิจที่4!G252)</f>
        <v>210000</v>
      </c>
      <c r="C2" s="383"/>
      <c r="D2" s="383">
        <f>SUM('พันธกิจที่ 1'!I979+พันธกิจที่2!H263+พันธกิจที่3!J413+พันธกิจที่4!I252)</f>
        <v>0</v>
      </c>
      <c r="E2" s="384">
        <f>SUM(B2,D2)</f>
        <v>210000</v>
      </c>
      <c r="G2" s="383"/>
    </row>
    <row r="3" spans="1:7" ht="23.25">
      <c r="A3" s="28" t="s">
        <v>2385</v>
      </c>
      <c r="B3" s="383">
        <f>SUM('พันธกิจที่ 1'!G980+พันธกิจที่2!F264+พันธกิจที่3!H414+พันธกิจที่4!G253)</f>
        <v>130000</v>
      </c>
      <c r="D3" s="383">
        <f>SUM('พันธกิจที่ 1'!I980+พันธกิจที่2!H264+พันธกิจที่3!J414+พันธกิจที่4!I253)</f>
        <v>0</v>
      </c>
      <c r="E3" s="384">
        <f t="shared" ref="E3:E34" si="0">SUM(B3,D3)</f>
        <v>130000</v>
      </c>
      <c r="G3" s="383"/>
    </row>
    <row r="4" spans="1:7" ht="23.25">
      <c r="A4" s="28" t="s">
        <v>2975</v>
      </c>
      <c r="B4" s="383">
        <f>SUM('พันธกิจที่ 1'!G981+พันธกิจที่2!F265+พันธกิจที่3!H415+พันธกิจที่4!G254)</f>
        <v>670000</v>
      </c>
      <c r="D4" s="383">
        <f>SUM('พันธกิจที่ 1'!I981+พันธกิจที่2!H265+พันธกิจที่3!J415+พันธกิจที่4!I254)</f>
        <v>0</v>
      </c>
      <c r="E4" s="384">
        <f t="shared" si="0"/>
        <v>670000</v>
      </c>
      <c r="G4" s="383"/>
    </row>
    <row r="5" spans="1:7" ht="23.25">
      <c r="A5" s="28" t="s">
        <v>2976</v>
      </c>
      <c r="B5" s="383">
        <f>SUM('พันธกิจที่ 1'!G982+พันธกิจที่2!F266+พันธกิจที่3!H416+พันธกิจที่4!G255)</f>
        <v>650000</v>
      </c>
      <c r="D5" s="383">
        <f>SUM('พันธกิจที่ 1'!I982+พันธกิจที่2!H266+พันธกิจที่3!J416+พันธกิจที่4!I255)</f>
        <v>100000</v>
      </c>
      <c r="E5" s="384">
        <f t="shared" si="0"/>
        <v>750000</v>
      </c>
      <c r="G5" s="383"/>
    </row>
    <row r="6" spans="1:7" ht="23.25">
      <c r="A6" s="28" t="s">
        <v>2978</v>
      </c>
      <c r="B6" s="383">
        <f>SUM('พันธกิจที่ 1'!G983+พันธกิจที่2!F267+พันธกิจที่3!H417+พันธกิจที่4!G256)</f>
        <v>1470000</v>
      </c>
      <c r="D6" s="383">
        <f>SUM('พันธกิจที่ 1'!I983+พันธกิจที่2!H267+พันธกิจที่3!J417+พันธกิจที่4!I256)</f>
        <v>70000</v>
      </c>
      <c r="E6" s="384">
        <f t="shared" si="0"/>
        <v>1540000</v>
      </c>
      <c r="G6" s="383"/>
    </row>
    <row r="7" spans="1:7" ht="23.25">
      <c r="A7" s="28" t="s">
        <v>2979</v>
      </c>
      <c r="B7" s="383">
        <f>SUM('พันธกิจที่ 1'!G984+พันธกิจที่2!F268+พันธกิจที่3!H418+พันธกิจที่4!G257)</f>
        <v>5789000</v>
      </c>
      <c r="D7" s="383">
        <f>SUM('พันธกิจที่ 1'!I984+พันธกิจที่2!H268+พันธกิจที่3!J418+พันธกิจที่4!I257)</f>
        <v>1066100</v>
      </c>
      <c r="E7" s="384">
        <f t="shared" si="0"/>
        <v>6855100</v>
      </c>
      <c r="G7" s="383"/>
    </row>
    <row r="8" spans="1:7" ht="23.25">
      <c r="A8" s="28" t="s">
        <v>2980</v>
      </c>
      <c r="B8" s="383">
        <f>SUM('พันธกิจที่ 1'!G985+พันธกิจที่2!F269+พันธกิจที่3!H419+พันธกิจที่4!G258)</f>
        <v>730000</v>
      </c>
      <c r="D8" s="383">
        <f>SUM('พันธกิจที่ 1'!I985+พันธกิจที่2!H269+พันธกิจที่3!J419+พันธกิจที่4!I258)</f>
        <v>2491200</v>
      </c>
      <c r="E8" s="384">
        <f t="shared" si="0"/>
        <v>3221200</v>
      </c>
      <c r="G8" s="383"/>
    </row>
    <row r="9" spans="1:7" ht="23.25">
      <c r="A9" s="28" t="s">
        <v>891</v>
      </c>
      <c r="B9" s="383">
        <f>SUM('พันธกิจที่ 1'!G986+พันธกิจที่2!F270+พันธกิจที่3!H420+พันธกิจที่4!G259)</f>
        <v>4369000</v>
      </c>
      <c r="D9" s="383">
        <f>SUM('พันธกิจที่ 1'!I986+พันธกิจที่2!H270+พันธกิจที่3!J420+พันธกิจที่4!I259)</f>
        <v>478000</v>
      </c>
      <c r="E9" s="384">
        <f t="shared" si="0"/>
        <v>4847000</v>
      </c>
      <c r="G9" s="383"/>
    </row>
    <row r="10" spans="1:7" ht="23.25">
      <c r="A10" s="28" t="s">
        <v>2981</v>
      </c>
      <c r="B10" s="383">
        <f>SUM('พันธกิจที่ 1'!G987+พันธกิจที่2!F271+พันธกิจที่3!H421+พันธกิจที่4!G260)</f>
        <v>13793200</v>
      </c>
      <c r="D10" s="383">
        <f>SUM('พันธกิจที่ 1'!I987+พันธกิจที่2!H271+พันธกิจที่3!J421+พันธกิจที่4!I260)</f>
        <v>822200</v>
      </c>
      <c r="E10" s="384">
        <f t="shared" si="0"/>
        <v>14615400</v>
      </c>
      <c r="G10" s="383"/>
    </row>
    <row r="11" spans="1:7" ht="23.25">
      <c r="A11" s="28" t="s">
        <v>2982</v>
      </c>
      <c r="B11" s="383">
        <f>SUM('พันธกิจที่ 1'!G988+พันธกิจที่2!F272+พันธกิจที่3!H422+พันธกิจที่4!G261)</f>
        <v>2267300</v>
      </c>
      <c r="D11" s="383">
        <f>SUM('พันธกิจที่ 1'!I988+พันธกิจที่2!H272+พันธกิจที่3!J422+พันธกิจที่4!I261)</f>
        <v>707500</v>
      </c>
      <c r="E11" s="384">
        <f t="shared" si="0"/>
        <v>2974800</v>
      </c>
      <c r="G11" s="383"/>
    </row>
    <row r="12" spans="1:7" ht="23.25">
      <c r="A12" s="28" t="s">
        <v>2983</v>
      </c>
      <c r="B12" s="383">
        <f>SUM('พันธกิจที่ 1'!G989+พันธกิจที่2!F273+พันธกิจที่3!H423+พันธกิจที่4!G262)</f>
        <v>9477400</v>
      </c>
      <c r="D12" s="383">
        <f>SUM('พันธกิจที่ 1'!I989+พันธกิจที่2!H273+พันธกิจที่3!J423+พันธกิจที่4!I262)</f>
        <v>968300</v>
      </c>
      <c r="E12" s="384">
        <f t="shared" si="0"/>
        <v>10445700</v>
      </c>
      <c r="G12" s="383"/>
    </row>
    <row r="13" spans="1:7" ht="23.25">
      <c r="A13" s="28" t="s">
        <v>2984</v>
      </c>
      <c r="B13" s="383">
        <f>SUM('พันธกิจที่ 1'!G990+พันธกิจที่2!F274+พันธกิจที่3!H424+พันธกิจที่4!G263)</f>
        <v>1945600</v>
      </c>
      <c r="D13" s="383">
        <f>SUM('พันธกิจที่ 1'!I990+พันธกิจที่2!H274+พันธกิจที่3!J424+พันธกิจที่4!I263)</f>
        <v>4758700</v>
      </c>
      <c r="E13" s="384">
        <f t="shared" si="0"/>
        <v>6704300</v>
      </c>
      <c r="G13" s="383"/>
    </row>
    <row r="14" spans="1:7" ht="23.25">
      <c r="A14" s="28" t="s">
        <v>2985</v>
      </c>
      <c r="B14" s="383">
        <f>SUM('พันธกิจที่ 1'!G991+พันธกิจที่2!F275+พันธกิจที่3!H425+พันธกิจที่4!G264)</f>
        <v>5062000</v>
      </c>
      <c r="D14" s="383">
        <f>SUM('พันธกิจที่ 1'!I991+พันธกิจที่2!H275+พันธกิจที่3!J425+พันธกิจที่4!I264)</f>
        <v>421000</v>
      </c>
      <c r="E14" s="384">
        <f t="shared" si="0"/>
        <v>5483000</v>
      </c>
      <c r="G14" s="383"/>
    </row>
    <row r="15" spans="1:7" ht="23.25">
      <c r="A15" s="28" t="s">
        <v>2986</v>
      </c>
      <c r="B15" s="383">
        <f>SUM('พันธกิจที่ 1'!G992+พันธกิจที่2!F276+พันธกิจที่3!H426+พันธกิจที่4!G265)</f>
        <v>11646300</v>
      </c>
      <c r="D15" s="383">
        <f>SUM('พันธกิจที่ 1'!I992+พันธกิจที่2!H276+พันธกิจที่3!J426+พันธกิจที่4!I265)</f>
        <v>1366500</v>
      </c>
      <c r="E15" s="384">
        <f t="shared" si="0"/>
        <v>13012800</v>
      </c>
      <c r="G15" s="383"/>
    </row>
    <row r="16" spans="1:7" ht="23.25">
      <c r="A16" s="28" t="s">
        <v>2987</v>
      </c>
      <c r="B16" s="383">
        <f>SUM('พันธกิจที่ 1'!G993+พันธกิจที่2!F277+พันธกิจที่3!H427+พันธกิจที่4!G266)</f>
        <v>4592700</v>
      </c>
      <c r="D16" s="1529">
        <f>SUM('พันธกิจที่ 1'!I993+พันธกิจที่2!H277+พันธกิจที่3!J427+พันธกิจที่4!I266)</f>
        <v>3040180</v>
      </c>
      <c r="E16" s="384">
        <f t="shared" si="0"/>
        <v>7632880</v>
      </c>
      <c r="G16" s="383"/>
    </row>
    <row r="17" spans="1:7" ht="23.25">
      <c r="A17" s="28" t="s">
        <v>2988</v>
      </c>
      <c r="B17" s="383">
        <f>SUM('พันธกิจที่ 1'!G994+พันธกิจที่2!F278+พันธกิจที่3!H428+พันธกิจที่4!G267)</f>
        <v>5158500</v>
      </c>
      <c r="D17" s="383">
        <f>SUM('พันธกิจที่ 1'!I994+พันธกิจที่2!H278+พันธกิจที่3!J428+พันธกิจที่4!I267)</f>
        <v>953000</v>
      </c>
      <c r="E17" s="384">
        <f t="shared" si="0"/>
        <v>6111500</v>
      </c>
      <c r="G17" s="383"/>
    </row>
    <row r="18" spans="1:7" ht="23.25">
      <c r="A18" s="28" t="s">
        <v>2989</v>
      </c>
      <c r="B18" s="1529">
        <f>SUM('พันธกิจที่ 1'!G995+พันธกิจที่2!F279+พันธกิจที่3!H429+พันธกิจที่4!G268)</f>
        <v>2803500</v>
      </c>
      <c r="D18" s="383">
        <f>SUM('พันธกิจที่ 1'!I995+พันธกิจที่2!H279+พันธกิจที่3!J429+พันธกิจที่4!I268)</f>
        <v>526000</v>
      </c>
      <c r="E18" s="384">
        <f t="shared" si="0"/>
        <v>3329500</v>
      </c>
      <c r="G18" s="383"/>
    </row>
    <row r="19" spans="1:7" ht="23.25">
      <c r="A19" s="28" t="s">
        <v>2990</v>
      </c>
      <c r="B19" s="383">
        <f>SUM('พันธกิจที่ 1'!G996+พันธกิจที่2!F280+พันธกิจที่3!H430+พันธกิจที่4!G269)</f>
        <v>2490900</v>
      </c>
      <c r="D19" s="383">
        <f>SUM('พันธกิจที่ 1'!I996+พันธกิจที่2!H280+พันธกิจที่3!J430+พันธกิจที่4!I269)</f>
        <v>157000</v>
      </c>
      <c r="E19" s="384">
        <f t="shared" si="0"/>
        <v>2647900</v>
      </c>
      <c r="G19" s="383"/>
    </row>
    <row r="20" spans="1:7" ht="23.25">
      <c r="A20" s="28" t="s">
        <v>2991</v>
      </c>
      <c r="B20" s="383">
        <f>SUM('พันธกิจที่ 1'!G997+พันธกิจที่2!F281+พันธกิจที่3!H431+พันธกิจที่4!G270)</f>
        <v>400000</v>
      </c>
      <c r="D20" s="383">
        <f>SUM('พันธกิจที่ 1'!I997+พันธกิจที่2!H281+พันธกิจที่3!J431+พันธกิจที่4!I270)</f>
        <v>95000</v>
      </c>
      <c r="E20" s="384">
        <f t="shared" si="0"/>
        <v>495000</v>
      </c>
      <c r="G20" s="383"/>
    </row>
    <row r="21" spans="1:7" ht="23.25">
      <c r="A21" s="28" t="s">
        <v>2608</v>
      </c>
      <c r="B21" s="383">
        <f>SUM('พันธกิจที่ 1'!G998+พันธกิจที่2!F282+พันธกิจที่3!H432+พันธกิจที่4!G271)</f>
        <v>3335700</v>
      </c>
      <c r="D21" s="383">
        <f>SUM('พันธกิจที่ 1'!I998+พันธกิจที่2!H282+พันธกิจที่3!J432+พันธกิจที่4!I271)</f>
        <v>790030</v>
      </c>
      <c r="E21" s="384">
        <f t="shared" si="0"/>
        <v>4125730</v>
      </c>
      <c r="G21" s="383"/>
    </row>
    <row r="22" spans="1:7" s="1530" customFormat="1" ht="23.25">
      <c r="A22" s="28" t="s">
        <v>148</v>
      </c>
      <c r="B22" s="1529">
        <f>SUM('พันธกิจที่ 1'!G999+พันธกิจที่2!F283+พันธกิจที่3!H433+พันธกิจที่4!G272)</f>
        <v>6197600</v>
      </c>
      <c r="D22" s="1529">
        <f>SUM('พันธกิจที่ 1'!I999+พันธกิจที่2!H283+พันธกิจที่3!J433+พันธกิจที่4!I272)</f>
        <v>3435700</v>
      </c>
      <c r="E22" s="1531">
        <f t="shared" si="0"/>
        <v>9633300</v>
      </c>
      <c r="G22" s="1529"/>
    </row>
    <row r="23" spans="1:7" s="1530" customFormat="1" ht="23.25">
      <c r="A23" s="28" t="s">
        <v>2992</v>
      </c>
      <c r="B23" s="1529">
        <f>SUM('พันธกิจที่ 1'!G1000+พันธกิจที่2!F284+พันธกิจที่3!H434+พันธกิจที่4!G273)</f>
        <v>2757000</v>
      </c>
      <c r="D23" s="383">
        <f>SUM('พันธกิจที่ 1'!I1000+พันธกิจที่2!H284+พันธกิจที่3!J434+พันธกิจที่4!I273)</f>
        <v>15000</v>
      </c>
      <c r="E23" s="1531">
        <f t="shared" si="0"/>
        <v>2772000</v>
      </c>
      <c r="G23" s="1529"/>
    </row>
    <row r="24" spans="1:7" s="1530" customFormat="1" ht="23.25">
      <c r="A24" s="28" t="s">
        <v>2993</v>
      </c>
      <c r="B24" s="1529">
        <f>SUM('พันธกิจที่ 1'!G1001+พันธกิจที่2!F285+พันธกิจที่3!H435+พันธกิจที่4!G274)</f>
        <v>1840000</v>
      </c>
      <c r="D24" s="1529">
        <f>SUM('พันธกิจที่ 1'!I1001+พันธกิจที่2!H285+พันธกิจที่3!J435+พันธกิจที่4!I274)</f>
        <v>0</v>
      </c>
      <c r="E24" s="1531">
        <f t="shared" si="0"/>
        <v>1840000</v>
      </c>
      <c r="G24" s="1529"/>
    </row>
    <row r="25" spans="1:7" ht="23.25">
      <c r="A25" s="28" t="s">
        <v>2994</v>
      </c>
      <c r="B25" s="383">
        <f>SUM('พันธกิจที่ 1'!G1002+พันธกิจที่2!F286+พันธกิจที่3!H436+พันธกิจที่4!G275)</f>
        <v>0</v>
      </c>
      <c r="D25" s="383">
        <f>SUM('พันธกิจที่ 1'!I1002+พันธกิจที่2!H286+พันธกิจที่3!J436+พันธกิจที่4!I275)</f>
        <v>114800</v>
      </c>
      <c r="E25" s="384">
        <f t="shared" si="0"/>
        <v>114800</v>
      </c>
      <c r="G25" s="383"/>
    </row>
    <row r="26" spans="1:7" ht="23.25">
      <c r="A26" s="28" t="s">
        <v>2995</v>
      </c>
      <c r="B26" s="383">
        <f>SUM('พันธกิจที่ 1'!G1003+พันธกิจที่2!F287+พันธกิจที่3!H437+พันธกิจที่4!G276)</f>
        <v>2909000</v>
      </c>
      <c r="D26" s="383">
        <f>SUM('พันธกิจที่ 1'!I1003+พันธกิจที่2!H287+พันธกิจที่3!J437+พันธกิจที่4!I276)</f>
        <v>770000</v>
      </c>
      <c r="E26" s="384">
        <f t="shared" si="0"/>
        <v>3679000</v>
      </c>
      <c r="G26" s="383"/>
    </row>
    <row r="27" spans="1:7" ht="23.25">
      <c r="A27" s="28" t="s">
        <v>2996</v>
      </c>
      <c r="B27" s="383">
        <f>SUM('พันธกิจที่ 1'!G1004+พันธกิจที่2!F288+พันธกิจที่3!H438+พันธกิจที่4!G277)</f>
        <v>2622000</v>
      </c>
      <c r="D27" s="383">
        <f>SUM('พันธกิจที่ 1'!I1004+พันธกิจที่2!H288+พันธกิจที่3!J438+พันธกิจที่4!I277)</f>
        <v>245000</v>
      </c>
      <c r="E27" s="384">
        <f t="shared" si="0"/>
        <v>2867000</v>
      </c>
      <c r="G27" s="383"/>
    </row>
    <row r="28" spans="1:7" ht="23.25">
      <c r="A28" s="28" t="s">
        <v>2997</v>
      </c>
      <c r="B28" s="383">
        <f>SUM('พันธกิจที่ 1'!G1005+พันธกิจที่2!F289+พันธกิจที่3!H439+พันธกิจที่4!G278)</f>
        <v>575000</v>
      </c>
      <c r="D28" s="383">
        <f>SUM('พันธกิจที่ 1'!I1005+พันธกิจที่2!H289+พันธกิจที่3!J439+พันธกิจที่4!I278)</f>
        <v>0</v>
      </c>
      <c r="E28" s="384">
        <f t="shared" si="0"/>
        <v>575000</v>
      </c>
      <c r="G28" s="383"/>
    </row>
    <row r="29" spans="1:7" s="1530" customFormat="1" ht="23.25">
      <c r="A29" s="28" t="s">
        <v>2998</v>
      </c>
      <c r="B29" s="1529" t="e">
        <f>SUM('พันธกิจที่ 1'!G1006+พันธกิจที่2!F290+พันธกิจที่3!H440+พันธกิจที่4!G279)</f>
        <v>#REF!</v>
      </c>
      <c r="D29" s="1529" t="e">
        <f>SUM('พันธกิจที่ 1'!I1006+พันธกิจที่2!H290+พันธกิจที่3!J440+พันธกิจที่4!I279)</f>
        <v>#REF!</v>
      </c>
      <c r="E29" s="1531" t="e">
        <f t="shared" si="0"/>
        <v>#REF!</v>
      </c>
      <c r="G29" s="1529"/>
    </row>
    <row r="30" spans="1:7" ht="23.25">
      <c r="A30" s="28" t="s">
        <v>2999</v>
      </c>
      <c r="B30" s="383">
        <f>SUM('พันธกิจที่ 1'!G1007+พันธกิจที่2!F291+พันธกิจที่3!H441+พันธกิจที่4!G280)</f>
        <v>50000</v>
      </c>
      <c r="D30" s="383">
        <f>SUM('พันธกิจที่ 1'!I1007+พันธกิจที่2!H291+พันธกิจที่3!J441+พันธกิจที่4!I280)</f>
        <v>57500</v>
      </c>
      <c r="E30" s="384">
        <f t="shared" si="0"/>
        <v>107500</v>
      </c>
      <c r="G30" s="383"/>
    </row>
    <row r="31" spans="1:7" ht="23.25">
      <c r="A31" s="28" t="s">
        <v>3000</v>
      </c>
      <c r="B31" s="383">
        <f>SUM('พันธกิจที่ 1'!G1008+พันธกิจที่2!F292+พันธกิจที่3!H442+พันธกิจที่4!G281)</f>
        <v>0</v>
      </c>
      <c r="D31" s="383">
        <f>SUM('พันธกิจที่ 1'!I1008+พันธกิจที่2!H292+พันธกิจที่3!J442+พันธกิจที่4!I281)</f>
        <v>35000</v>
      </c>
      <c r="E31" s="384">
        <f t="shared" si="0"/>
        <v>35000</v>
      </c>
      <c r="G31" s="383"/>
    </row>
    <row r="32" spans="1:7" ht="23.25">
      <c r="A32" s="28" t="s">
        <v>3001</v>
      </c>
      <c r="B32" s="383">
        <f>SUM('พันธกิจที่ 1'!G1009+พันธกิจที่2!F293+พันธกิจที่3!H443+พันธกิจที่4!G282)</f>
        <v>350000</v>
      </c>
      <c r="D32" s="383">
        <f>SUM('พันธกิจที่ 1'!I1009+พันธกิจที่2!H293+พันธกิจที่3!J443+พันธกิจที่4!I282)</f>
        <v>0</v>
      </c>
      <c r="E32" s="384">
        <f t="shared" si="0"/>
        <v>350000</v>
      </c>
      <c r="G32" s="383"/>
    </row>
    <row r="33" spans="1:5" s="1530" customFormat="1" ht="23.25">
      <c r="A33" s="28" t="s">
        <v>3003</v>
      </c>
      <c r="B33" s="1529">
        <f>SUM('พันธกิจที่ 1'!G1010+พันธกิจที่2!F294+พันธกิจที่3!H444+พันธกิจที่4!G283)</f>
        <v>3556400</v>
      </c>
      <c r="D33" s="1529">
        <f>SUM('พันธกิจที่ 1'!I1010+พันธกิจที่2!H294+พันธกิจที่3!J444+พันธกิจที่4!I283)</f>
        <v>635000</v>
      </c>
      <c r="E33" s="1531">
        <f t="shared" si="0"/>
        <v>4191400</v>
      </c>
    </row>
    <row r="34" spans="1:5" ht="23.25">
      <c r="A34" s="28" t="s">
        <v>3004</v>
      </c>
      <c r="B34" s="383">
        <f>SUM('พันธกิจที่ 1'!G1011+พันธกิจที่2!F295+พันธกิจที่3!H445+พันธกิจที่4!G284)</f>
        <v>0</v>
      </c>
      <c r="D34" s="383">
        <f>SUM('พันธกิจที่ 1'!I1011+พันธกิจที่2!H295+พันธกิจที่3!J445+พันธกิจที่4!I284)</f>
        <v>260000</v>
      </c>
      <c r="E34" s="384">
        <f t="shared" si="0"/>
        <v>260000</v>
      </c>
    </row>
    <row r="35" spans="1:5">
      <c r="E35" s="384" t="e">
        <f>SUM(E2:E34)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44" sqref="F44"/>
    </sheetView>
  </sheetViews>
  <sheetFormatPr defaultRowHeight="14.25"/>
  <cols>
    <col min="1" max="2" width="15.125" bestFit="1" customWidth="1"/>
    <col min="3" max="3" width="13" customWidth="1"/>
    <col min="4" max="4" width="12.375" bestFit="1" customWidth="1"/>
    <col min="5" max="5" width="16.75" bestFit="1" customWidth="1"/>
    <col min="6" max="6" width="15.875" bestFit="1" customWidth="1"/>
    <col min="7" max="7" width="15.125" bestFit="1" customWidth="1"/>
  </cols>
  <sheetData>
    <row r="1" spans="1:7">
      <c r="A1" s="383">
        <v>36900800</v>
      </c>
      <c r="B1" s="383">
        <v>68150300</v>
      </c>
      <c r="C1" s="384">
        <f>SUM(A1-B1)</f>
        <v>-31249500</v>
      </c>
    </row>
    <row r="5" spans="1:7">
      <c r="A5">
        <v>180469950</v>
      </c>
    </row>
    <row r="6" spans="1:7">
      <c r="A6">
        <v>88988570</v>
      </c>
      <c r="E6">
        <v>31249500</v>
      </c>
    </row>
    <row r="7" spans="1:7">
      <c r="A7">
        <v>-34900</v>
      </c>
      <c r="E7">
        <v>36900800</v>
      </c>
    </row>
    <row r="8" spans="1:7">
      <c r="A8">
        <v>-31249500</v>
      </c>
      <c r="E8">
        <f>SUM(E6:E7)</f>
        <v>68150300</v>
      </c>
    </row>
    <row r="9" spans="1:7">
      <c r="A9">
        <v>-29000</v>
      </c>
    </row>
    <row r="10" spans="1:7">
      <c r="A10">
        <v>-112500</v>
      </c>
    </row>
    <row r="11" spans="1:7">
      <c r="A11" s="383">
        <f>SUM(A5:A10)</f>
        <v>238032620</v>
      </c>
    </row>
    <row r="13" spans="1:7">
      <c r="E13" s="383">
        <v>7350000</v>
      </c>
      <c r="G13" s="383">
        <v>3571900</v>
      </c>
    </row>
    <row r="14" spans="1:7">
      <c r="E14" s="383">
        <v>5024000</v>
      </c>
      <c r="G14" s="383">
        <v>3400100</v>
      </c>
    </row>
    <row r="15" spans="1:7">
      <c r="E15" s="384">
        <f>SUM(E13-E14)</f>
        <v>2326000</v>
      </c>
      <c r="F15" s="384">
        <f t="shared" ref="F15:G15" si="0">SUM(F13-F14)</f>
        <v>0</v>
      </c>
      <c r="G15" s="384">
        <f t="shared" si="0"/>
        <v>171800</v>
      </c>
    </row>
    <row r="16" spans="1:7">
      <c r="A16" t="s">
        <v>3519</v>
      </c>
      <c r="B16" t="s">
        <v>3520</v>
      </c>
    </row>
    <row r="17" spans="1:7">
      <c r="A17" s="383">
        <v>44083600</v>
      </c>
      <c r="B17">
        <v>14254360</v>
      </c>
      <c r="C17">
        <v>673211800</v>
      </c>
      <c r="E17">
        <v>1638018170</v>
      </c>
      <c r="G17" s="382">
        <v>30814000</v>
      </c>
    </row>
    <row r="18" spans="1:7">
      <c r="A18" s="383">
        <v>46309200</v>
      </c>
      <c r="B18">
        <v>4825430</v>
      </c>
      <c r="C18">
        <v>2225600</v>
      </c>
      <c r="E18" s="384">
        <v>1591181560</v>
      </c>
      <c r="G18" s="384">
        <v>21265100</v>
      </c>
    </row>
    <row r="19" spans="1:7">
      <c r="A19" s="383">
        <f>SUM(A17-A18)</f>
        <v>-2225600</v>
      </c>
      <c r="B19" s="383">
        <f>SUM(B17-B18)</f>
        <v>9428930</v>
      </c>
      <c r="C19" s="383">
        <f>SUM(C17-C18)</f>
        <v>670986200</v>
      </c>
      <c r="D19" s="383">
        <f t="shared" ref="D19:E19" si="1">SUM(D17-D18)</f>
        <v>0</v>
      </c>
      <c r="E19" s="383">
        <f t="shared" si="1"/>
        <v>46836610</v>
      </c>
      <c r="F19" s="383">
        <f t="shared" ref="F19" si="2">SUM(F17-F18)</f>
        <v>0</v>
      </c>
      <c r="G19" s="383">
        <f t="shared" ref="G19" si="3">SUM(G17-G18)</f>
        <v>9548900</v>
      </c>
    </row>
    <row r="23" spans="1:7">
      <c r="A23" s="383">
        <v>5834200</v>
      </c>
      <c r="B23">
        <v>344200</v>
      </c>
    </row>
    <row r="24" spans="1:7">
      <c r="A24" s="383">
        <v>605800</v>
      </c>
      <c r="B24">
        <v>80000</v>
      </c>
    </row>
    <row r="25" spans="1:7">
      <c r="A25" s="383">
        <f>SUM(A23:A24)</f>
        <v>6440000</v>
      </c>
      <c r="B25" s="383">
        <f>SUM(B23:B24)</f>
        <v>424200</v>
      </c>
    </row>
    <row r="27" spans="1:7">
      <c r="E27" s="383">
        <v>238032620</v>
      </c>
      <c r="G27" s="383">
        <v>670986200</v>
      </c>
    </row>
    <row r="28" spans="1:7">
      <c r="A28">
        <v>4018400</v>
      </c>
      <c r="B28" s="383">
        <v>3916620</v>
      </c>
      <c r="E28" s="383">
        <v>4597500</v>
      </c>
      <c r="G28" s="383">
        <v>4805380</v>
      </c>
    </row>
    <row r="29" spans="1:7">
      <c r="A29">
        <v>176800</v>
      </c>
      <c r="B29" s="383">
        <v>320000</v>
      </c>
      <c r="E29" s="384">
        <f>SUM(E27-E28)</f>
        <v>233435120</v>
      </c>
      <c r="F29" s="384">
        <f t="shared" ref="F29:G29" si="4">SUM(F27-F28)</f>
        <v>0</v>
      </c>
      <c r="G29" s="384">
        <f t="shared" si="4"/>
        <v>666180820</v>
      </c>
    </row>
    <row r="30" spans="1:7">
      <c r="A30">
        <v>402300</v>
      </c>
      <c r="B30" s="383">
        <v>230000</v>
      </c>
    </row>
    <row r="31" spans="1:7">
      <c r="A31" s="383">
        <f>SUM(A28:A30)</f>
        <v>4597500</v>
      </c>
      <c r="B31" s="383">
        <v>338760</v>
      </c>
    </row>
    <row r="32" spans="1:7">
      <c r="B32" s="384">
        <f>SUM(B28:B31)</f>
        <v>4805380</v>
      </c>
    </row>
    <row r="33" spans="1:6">
      <c r="E33" s="382">
        <f>SUM('พันธกิจที่ 1'!K7+พันธกิจที่2!K7+พันธกิจที่3!K7+พันธกิจที่4!K7)</f>
        <v>1712943510</v>
      </c>
    </row>
    <row r="38" spans="1:6">
      <c r="A38" t="s">
        <v>3670</v>
      </c>
    </row>
    <row r="39" spans="1:6">
      <c r="A39" t="s">
        <v>2977</v>
      </c>
      <c r="B39">
        <f>SUM('พันธกิจที่ 1'!H7:I7)</f>
        <v>4018400</v>
      </c>
      <c r="C39">
        <f>SUM(พันธกิจที่2!H7:I7)</f>
        <v>176800</v>
      </c>
      <c r="D39">
        <f>SUM(พันธกิจที่3!H7:I7)</f>
        <v>402300</v>
      </c>
      <c r="E39">
        <f>SUM(พันธกิจที่4!H7:I7)</f>
        <v>0</v>
      </c>
      <c r="F39" s="1815">
        <f>SUM(B39:E39)</f>
        <v>4597500</v>
      </c>
    </row>
    <row r="40" spans="1:6">
      <c r="A40" t="s">
        <v>16</v>
      </c>
      <c r="B40">
        <f>SUM('พันธกิจที่ 1'!J7)</f>
        <v>3896620</v>
      </c>
      <c r="C40">
        <f>SUM(พันธกิจที่2!J7)</f>
        <v>340000</v>
      </c>
      <c r="D40">
        <f>SUM(พันธกิจที่3!J7)</f>
        <v>230000</v>
      </c>
      <c r="E40">
        <f>SUM(พันธกิจที่4!J7)</f>
        <v>338760</v>
      </c>
      <c r="F40" s="1815">
        <f>SUM(B40:E40)</f>
        <v>4805380</v>
      </c>
    </row>
    <row r="44" spans="1:6">
      <c r="A44" t="s">
        <v>2977</v>
      </c>
      <c r="B44" s="383">
        <v>269332120</v>
      </c>
      <c r="C44" s="383">
        <v>4597500</v>
      </c>
      <c r="D44" s="384">
        <f>SUM(B44-C44)</f>
        <v>264734620</v>
      </c>
    </row>
    <row r="45" spans="1:6">
      <c r="A45" t="s">
        <v>16</v>
      </c>
      <c r="B45" s="383">
        <v>671286200</v>
      </c>
      <c r="C45" s="383">
        <v>4805380</v>
      </c>
      <c r="D45" s="384">
        <f>SUM(B45-C45)</f>
        <v>666480820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พันธกิจที่ 1</vt:lpstr>
      <vt:lpstr>พันธกิจที่2</vt:lpstr>
      <vt:lpstr>พันธกิจที่3</vt:lpstr>
      <vt:lpstr>พันธกิจที่4</vt:lpstr>
      <vt:lpstr>Sheet2</vt:lpstr>
      <vt:lpstr>Sheet1</vt:lpstr>
      <vt:lpstr>Sheet3</vt:lpstr>
      <vt:lpstr>Sheet4</vt:lpstr>
      <vt:lpstr>'พันธกิจที่ 1'!Print_Area</vt:lpstr>
      <vt:lpstr>พันธกิจที่2!Print_Area</vt:lpstr>
      <vt:lpstr>พันธกิจที่3!Print_Area</vt:lpstr>
      <vt:lpstr>พันธกิจที่4!Print_Area</vt:lpstr>
      <vt:lpstr>'พันธกิจที่ 1'!Print_Titles</vt:lpstr>
      <vt:lpstr>พันธกิจที่2!Print_Titles</vt:lpstr>
      <vt:lpstr>พันธกิจที่3!Print_Titles</vt:lpstr>
      <vt:lpstr>พันธกิจที่4!Print_Titles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2015-12-23T01:53:50Z</cp:lastPrinted>
  <dcterms:created xsi:type="dcterms:W3CDTF">2014-11-17T03:27:41Z</dcterms:created>
  <dcterms:modified xsi:type="dcterms:W3CDTF">2015-12-25T08:36:16Z</dcterms:modified>
</cp:coreProperties>
</file>